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Google Drive\DrivePolitEdu\Polit\Fis2bach\Practicas\"/>
    </mc:Choice>
  </mc:AlternateContent>
  <xr:revisionPtr revIDLastSave="0" documentId="13_ncr:1_{B9BC6054-BFA3-42C3-AF8B-203A54A7D479}" xr6:coauthVersionLast="47" xr6:coauthVersionMax="47" xr10:uidLastSave="{00000000-0000-0000-0000-000000000000}"/>
  <bookViews>
    <workbookView xWindow="15" yWindow="15" windowWidth="19185" windowHeight="10185" xr2:uid="{6EEDDB16-FBD2-48EB-96FF-6F0F71F9ECDD}"/>
  </bookViews>
  <sheets>
    <sheet name="SATELITES" sheetId="1" r:id="rId1"/>
    <sheet name="CICLOTR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E13" i="2" s="1"/>
  <c r="F13" i="2" l="1"/>
  <c r="F10" i="2"/>
  <c r="F9" i="2"/>
  <c r="E9" i="2"/>
  <c r="E10" i="2"/>
  <c r="F6" i="2"/>
  <c r="F7" i="2"/>
  <c r="F8" i="2"/>
  <c r="E7" i="2"/>
  <c r="E8" i="2"/>
  <c r="E6" i="2"/>
  <c r="F3" i="2"/>
  <c r="F4" i="2"/>
  <c r="F5" i="2"/>
  <c r="F2" i="2"/>
  <c r="D2" i="2"/>
  <c r="H16" i="2" l="1"/>
  <c r="G12" i="2"/>
  <c r="F12" i="2" s="1"/>
  <c r="H15" i="2"/>
  <c r="G15" i="2"/>
  <c r="F15" i="2" l="1"/>
  <c r="G16" i="2"/>
  <c r="F16" i="2" s="1"/>
  <c r="F8" i="1"/>
  <c r="D8" i="1"/>
  <c r="J8" i="1" s="1"/>
  <c r="F7" i="1"/>
  <c r="D7" i="1"/>
  <c r="J7" i="1" s="1"/>
  <c r="U4" i="1"/>
  <c r="U5" i="1"/>
  <c r="U3" i="1"/>
  <c r="U2" i="1"/>
  <c r="T4" i="1"/>
  <c r="T5" i="1"/>
  <c r="T3" i="1"/>
  <c r="T2" i="1"/>
  <c r="M7" i="1" l="1"/>
  <c r="M8" i="1"/>
  <c r="I7" i="1"/>
  <c r="H7" i="1"/>
  <c r="K7" i="1" s="1"/>
  <c r="I8" i="1"/>
  <c r="H8" i="1"/>
  <c r="K8" i="1" s="1"/>
  <c r="H14" i="2"/>
  <c r="G14" i="2"/>
  <c r="G11" i="2"/>
  <c r="F14" i="2" l="1"/>
  <c r="E11" i="2"/>
  <c r="F11" i="2"/>
  <c r="F3" i="1"/>
  <c r="H3" i="1" s="1"/>
  <c r="K3" i="1" s="1"/>
  <c r="D3" i="1"/>
  <c r="M3" i="1" l="1"/>
  <c r="J3" i="1"/>
  <c r="I3" i="1"/>
  <c r="F4" i="1"/>
  <c r="F5" i="1"/>
  <c r="H5" i="1" s="1"/>
  <c r="F6" i="1"/>
  <c r="F2" i="1"/>
  <c r="D4" i="1"/>
  <c r="J4" i="1" s="1"/>
  <c r="D5" i="1"/>
  <c r="D6" i="1"/>
  <c r="J6" i="1" s="1"/>
  <c r="D2" i="1"/>
  <c r="M2" i="1" s="1"/>
  <c r="M5" i="1" l="1"/>
  <c r="J5" i="1"/>
  <c r="I2" i="1"/>
  <c r="H2" i="1"/>
  <c r="K2" i="1" s="1"/>
  <c r="I6" i="1"/>
  <c r="H6" i="1"/>
  <c r="K6" i="1" s="1"/>
  <c r="I4" i="1"/>
  <c r="H4" i="1"/>
  <c r="K4" i="1" s="1"/>
  <c r="I5" i="1"/>
  <c r="K5" i="1"/>
  <c r="J2" i="1"/>
  <c r="M6" i="1"/>
  <c r="M4" i="1"/>
  <c r="D3" i="2"/>
  <c r="D4" i="2"/>
  <c r="D5" i="2"/>
  <c r="E12" i="2"/>
  <c r="E14" i="2"/>
  <c r="E16" i="2"/>
  <c r="E15" i="2"/>
</calcChain>
</file>

<file path=xl/sharedStrings.xml><?xml version="1.0" encoding="utf-8"?>
<sst xmlns="http://schemas.openxmlformats.org/spreadsheetml/2006/main" count="51" uniqueCount="35">
  <si>
    <t>satelite</t>
  </si>
  <si>
    <t>GOES 2</t>
  </si>
  <si>
    <t>CLUSTER II-FM7</t>
  </si>
  <si>
    <t>NOAA 16 DEB</t>
  </si>
  <si>
    <t>DELTA 1-R/B (1)</t>
  </si>
  <si>
    <t>radio medio (a )/km</t>
  </si>
  <si>
    <t>perixeo/km</t>
  </si>
  <si>
    <t>apoxeo/km</t>
  </si>
  <si>
    <t>altitude/km</t>
  </si>
  <si>
    <t xml:space="preserve">distancia ao centro </t>
  </si>
  <si>
    <t>periodo calc./min</t>
  </si>
  <si>
    <t>periodo dato /min</t>
  </si>
  <si>
    <t>O3B PFM</t>
  </si>
  <si>
    <r>
      <t>velocidade 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</si>
  <si>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perixeo/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</si>
  <si>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apoxeo/ km s</t>
    </r>
    <r>
      <rPr>
        <vertAlign val="superscript"/>
        <sz val="10"/>
        <color theme="1"/>
        <rFont val="Calibri"/>
        <family val="2"/>
        <scheme val="minor"/>
      </rPr>
      <t>-1</t>
    </r>
  </si>
  <si>
    <r>
      <t>velocidade media da órbita/km s</t>
    </r>
    <r>
      <rPr>
        <vertAlign val="superscript"/>
        <sz val="10"/>
        <color theme="1"/>
        <rFont val="Calibri"/>
        <family val="2"/>
        <scheme val="minor"/>
      </rPr>
      <t>-1</t>
    </r>
  </si>
  <si>
    <t>RADIO</t>
  </si>
  <si>
    <t>PROTÓN</t>
  </si>
  <si>
    <t>FRECUENCIA/MHz</t>
  </si>
  <si>
    <t>CAMPO MAGNÉTICO/T</t>
  </si>
  <si>
    <t>CARGA/C</t>
  </si>
  <si>
    <t>MASA/kg</t>
  </si>
  <si>
    <t>DEUTERÓN</t>
  </si>
  <si>
    <t>ALFA</t>
  </si>
  <si>
    <r>
      <t>R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/km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</si>
  <si>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T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/min</t>
    </r>
    <r>
      <rPr>
        <vertAlign val="superscript"/>
        <sz val="11"/>
        <color theme="1"/>
        <rFont val="Calibri"/>
        <family val="2"/>
        <scheme val="minor"/>
      </rPr>
      <t>2</t>
    </r>
  </si>
  <si>
    <t>PARTICULA</t>
  </si>
  <si>
    <t>NOAA 18</t>
  </si>
  <si>
    <r>
      <t>velocidade areolar  / km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s</t>
    </r>
    <r>
      <rPr>
        <vertAlign val="superscript"/>
        <sz val="10"/>
        <color theme="1"/>
        <rFont val="Calibri"/>
        <family val="2"/>
        <scheme val="minor"/>
      </rPr>
      <t>-1</t>
    </r>
  </si>
  <si>
    <t>FENGYUN 1D</t>
  </si>
  <si>
    <t>ARIANE 5 R/B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</si>
  <si>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V /MV</t>
    </r>
  </si>
  <si>
    <t>B / T</t>
  </si>
  <si>
    <t>MUÓN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</si>
</sst>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E+00"/>
    <numFmt numFmtId="165" formatCode="0.000"/>
  </numFmts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11" fontId="0" fillId="0" borderId="0" xfId="0" applyNumberFormat="1"/>
    <xf numFmtId="0" fontId="0" fillId="0" borderId="1" xfId="0" applyBorder="1"/>
    <xf numFmtId="11" fontId="0" fillId="0" borderId="1" xfId="0" applyNumberFormat="1" applyBorder="1"/>
    <xf numFmtId="0" fontId="0" fillId="4" borderId="0" xfId="0" applyFill="1"/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textRotation="90" wrapText="1"/>
    </xf>
    <xf numFmtId="0" fontId="1" fillId="5" borderId="2" xfId="0" applyFont="1" applyFill="1" applyBorder="1" applyAlignment="1">
      <alignment horizontal="center" textRotation="90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0" fillId="6" borderId="0" xfId="0" applyFill="1"/>
    <xf numFmtId="164" fontId="0" fillId="6" borderId="0" xfId="0" applyNumberFormat="1" applyFill="1"/>
    <xf numFmtId="11" fontId="0" fillId="6" borderId="0" xfId="0" applyNumberFormat="1" applyFill="1"/>
    <xf numFmtId="165" fontId="0" fillId="6" borderId="0" xfId="0" applyNumberFormat="1" applyFill="1"/>
    <xf numFmtId="0" fontId="0" fillId="7" borderId="0" xfId="0" applyFill="1"/>
    <xf numFmtId="11" fontId="0" fillId="7" borderId="0" xfId="0" applyNumberFormat="1" applyFill="1"/>
    <xf numFmtId="165" fontId="0" fillId="7" borderId="0" xfId="0" applyNumberFormat="1" applyFill="1"/>
    <xf numFmtId="0" fontId="0" fillId="8" borderId="0" xfId="0" applyFill="1"/>
    <xf numFmtId="11" fontId="0" fillId="8" borderId="0" xfId="0" applyNumberFormat="1" applyFill="1"/>
    <xf numFmtId="165" fontId="0" fillId="8" borderId="0" xfId="0" applyNumberFormat="1" applyFill="1"/>
    <xf numFmtId="0" fontId="0" fillId="9" borderId="0" xfId="0" applyFill="1"/>
    <xf numFmtId="11" fontId="0" fillId="9" borderId="0" xfId="0" applyNumberFormat="1" applyFill="1"/>
    <xf numFmtId="165" fontId="0" fillId="9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gl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Avaliación</a:t>
            </a:r>
            <a:r>
              <a:rPr lang="en-US" baseline="0"/>
              <a:t> do cumprimento da 3ª lei de Kepler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SATELITES!$U$1</c:f>
              <c:strCache>
                <c:ptCount val="1"/>
                <c:pt idx="0">
                  <c:v>T2/min2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SATELITES!$U$2:$U$5</c:f>
              <c:numCache>
                <c:formatCode>0.00E+00</c:formatCode>
                <c:ptCount val="4"/>
                <c:pt idx="0">
                  <c:v>413397.56160000007</c:v>
                </c:pt>
                <c:pt idx="1">
                  <c:v>10399.920400000001</c:v>
                </c:pt>
                <c:pt idx="2">
                  <c:v>2098847.5876000002</c:v>
                </c:pt>
                <c:pt idx="3">
                  <c:v>10578431.002499999</c:v>
                </c:pt>
              </c:numCache>
            </c:numRef>
          </c:xVal>
          <c:yVal>
            <c:numRef>
              <c:f>SATELITES!$T$2:$T$5</c:f>
              <c:numCache>
                <c:formatCode>0.00E+00</c:formatCode>
                <c:ptCount val="4"/>
                <c:pt idx="0">
                  <c:v>15024425848818.875</c:v>
                </c:pt>
                <c:pt idx="1">
                  <c:v>377227821981.375</c:v>
                </c:pt>
                <c:pt idx="2">
                  <c:v>76284365472531</c:v>
                </c:pt>
                <c:pt idx="3">
                  <c:v>385351562933000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5C4-41B6-BA2A-F924DF3F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46728"/>
        <c:axId val="209743120"/>
      </c:scatterChart>
      <c:valAx>
        <c:axId val="20974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</a:t>
                </a:r>
                <a:r>
                  <a:rPr lang="es-ES" baseline="30000"/>
                  <a:t>2</a:t>
                </a:r>
                <a:r>
                  <a:rPr lang="es-ES"/>
                  <a:t>/min</a:t>
                </a:r>
                <a:r>
                  <a:rPr lang="es-ES" baseline="30000"/>
                  <a:t>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l-E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9743120"/>
        <c:crosses val="autoZero"/>
        <c:crossBetween val="midCat"/>
      </c:valAx>
      <c:valAx>
        <c:axId val="20974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</a:t>
                </a:r>
                <a:r>
                  <a:rPr lang="es-ES" baseline="30000"/>
                  <a:t>3</a:t>
                </a:r>
                <a:r>
                  <a:rPr lang="es-ES"/>
                  <a:t>/km</a:t>
                </a:r>
                <a:r>
                  <a:rPr lang="es-ES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2.6302478502781994E-2"/>
              <c:y val="0.414970241395881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gl-E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209746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581025</xdr:colOff>
      <xdr:row>5</xdr:row>
      <xdr:rowOff>247649</xdr:rowOff>
    </xdr:from>
    <xdr:to>
      <xdr:col>22</xdr:col>
      <xdr:colOff>533400</xdr:colOff>
      <xdr:row>23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96AA00-23EA-4C2D-A272-DD982CDFA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9525</xdr:colOff>
      <xdr:row>0</xdr:row>
      <xdr:rowOff>114300</xdr:rowOff>
    </xdr:from>
    <xdr:to>
      <xdr:col>13</xdr:col>
      <xdr:colOff>504825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A10D6-FE50-4E4A-AC3C-45A0836B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14300"/>
          <a:ext cx="1257300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082AC-F5D4-4117-A34F-F3019A06A697}">
  <dimension ref="A1:U8"/>
  <sheetViews>
    <sheetView tabSelected="1" workbookViewId="0">
      <selection activeCell="X2" sqref="X2"/>
    </sheetView>
  </sheetViews>
  <sheetFormatPr defaultColWidth="10.6640625" defaultRowHeight="14.25"/>
  <cols>
    <col min="1" max="1" width="15.73046875" customWidth="1"/>
    <col min="2" max="3" width="6" bestFit="1" customWidth="1"/>
    <col min="4" max="4" width="7.3984375" bestFit="1" customWidth="1"/>
    <col min="5" max="6" width="8.3984375" bestFit="1" customWidth="1"/>
    <col min="7" max="7" width="5.86328125" customWidth="1"/>
    <col min="8" max="8" width="7" bestFit="1" customWidth="1"/>
    <col min="9" max="9" width="7.3984375" bestFit="1" customWidth="1"/>
    <col min="10" max="10" width="7" bestFit="1" customWidth="1"/>
    <col min="11" max="11" width="11.3984375" bestFit="1" customWidth="1"/>
    <col min="12" max="12" width="7.3984375" bestFit="1" customWidth="1"/>
    <col min="13" max="13" width="7.59765625" bestFit="1" customWidth="1"/>
    <col min="17" max="17" width="17.3984375" customWidth="1"/>
    <col min="20" max="20" width="12" bestFit="1" customWidth="1"/>
  </cols>
  <sheetData>
    <row r="1" spans="1:21" ht="123" customHeight="1" thickBot="1">
      <c r="A1" s="16" t="s">
        <v>0</v>
      </c>
      <c r="B1" s="16" t="s">
        <v>7</v>
      </c>
      <c r="C1" s="16" t="s">
        <v>6</v>
      </c>
      <c r="D1" s="17" t="s">
        <v>5</v>
      </c>
      <c r="E1" s="16" t="s">
        <v>8</v>
      </c>
      <c r="F1" s="17" t="s">
        <v>9</v>
      </c>
      <c r="G1" s="16" t="s">
        <v>13</v>
      </c>
      <c r="H1" s="17" t="s">
        <v>14</v>
      </c>
      <c r="I1" s="17" t="s">
        <v>15</v>
      </c>
      <c r="J1" s="17" t="s">
        <v>16</v>
      </c>
      <c r="K1" s="17" t="s">
        <v>29</v>
      </c>
      <c r="L1" s="16" t="s">
        <v>11</v>
      </c>
      <c r="M1" s="17" t="s">
        <v>10</v>
      </c>
      <c r="Q1" s="4"/>
      <c r="R1" s="5" t="s">
        <v>5</v>
      </c>
      <c r="S1" s="4" t="s">
        <v>11</v>
      </c>
      <c r="T1" s="7" t="s">
        <v>25</v>
      </c>
      <c r="U1" s="7" t="s">
        <v>26</v>
      </c>
    </row>
    <row r="2" spans="1:21" ht="20.100000000000001" customHeight="1" thickBot="1">
      <c r="A2" s="10" t="s">
        <v>4</v>
      </c>
      <c r="B2" s="11">
        <v>5631</v>
      </c>
      <c r="C2" s="11">
        <v>952</v>
      </c>
      <c r="D2" s="12">
        <f>(B2+C2+12740)/2</f>
        <v>9661.5</v>
      </c>
      <c r="E2" s="11">
        <v>1225</v>
      </c>
      <c r="F2" s="12">
        <f>E2+6370</f>
        <v>7595</v>
      </c>
      <c r="G2" s="18">
        <v>7.98</v>
      </c>
      <c r="H2" s="13">
        <f t="shared" ref="H2:H8" si="0">F2*G2/(C2+6370)</f>
        <v>8.2775334608030597</v>
      </c>
      <c r="I2" s="13">
        <f t="shared" ref="I2:I8" si="1">G2*F2/(B2+6370)</f>
        <v>5.0502541454878767</v>
      </c>
      <c r="J2" s="13">
        <f t="shared" ref="J2:J8" si="2">SQRT((3.99*10^14)/(D2*10^3))/1000</f>
        <v>6.4263469485583213</v>
      </c>
      <c r="K2" s="14">
        <f t="shared" ref="K2:K8" si="3">H2*(C2+6370)/2</f>
        <v>30304.050000000003</v>
      </c>
      <c r="L2" s="11">
        <v>157.5</v>
      </c>
      <c r="M2" s="15">
        <f t="shared" ref="M2:M8" si="4">SQRT(4*(3.14^2)*(D2*1000)^3/(3.99*10^14))/60</f>
        <v>157.35798395180947</v>
      </c>
      <c r="Q2" s="1" t="s">
        <v>31</v>
      </c>
      <c r="R2" s="3">
        <v>24675.5</v>
      </c>
      <c r="S2" s="2">
        <v>642.96</v>
      </c>
      <c r="T2" s="8">
        <f>POWER(R2,3)</f>
        <v>15024425848818.875</v>
      </c>
      <c r="U2" s="8">
        <f>POWER(S2,2)</f>
        <v>413397.56160000007</v>
      </c>
    </row>
    <row r="3" spans="1:21" ht="20.100000000000001" customHeight="1" thickBot="1">
      <c r="A3" s="10" t="s">
        <v>12</v>
      </c>
      <c r="B3" s="11">
        <v>8084</v>
      </c>
      <c r="C3" s="11">
        <v>8069</v>
      </c>
      <c r="D3" s="12">
        <f>(B3+C3+12740)/2</f>
        <v>14446.5</v>
      </c>
      <c r="E3" s="11">
        <v>8058.89</v>
      </c>
      <c r="F3" s="12">
        <f>E3+6370</f>
        <v>14428.89</v>
      </c>
      <c r="G3" s="18">
        <v>5.26</v>
      </c>
      <c r="H3" s="13">
        <f t="shared" si="0"/>
        <v>5.2563170164138793</v>
      </c>
      <c r="I3" s="13">
        <f t="shared" si="1"/>
        <v>5.2508621419676214</v>
      </c>
      <c r="J3" s="13">
        <f t="shared" si="2"/>
        <v>5.2553921362800446</v>
      </c>
      <c r="K3" s="14">
        <f t="shared" si="3"/>
        <v>37947.9807</v>
      </c>
      <c r="L3" s="11">
        <v>288.02999999999997</v>
      </c>
      <c r="M3" s="15">
        <f t="shared" si="4"/>
        <v>287.7172551143434</v>
      </c>
      <c r="Q3" s="1" t="s">
        <v>3</v>
      </c>
      <c r="R3" s="3">
        <v>7225.5</v>
      </c>
      <c r="S3" s="2">
        <v>101.98</v>
      </c>
      <c r="T3" s="8">
        <f>POWER(R3,3)</f>
        <v>377227821981.375</v>
      </c>
      <c r="U3" s="8">
        <f>POWER(S3,2)</f>
        <v>10399.920400000001</v>
      </c>
    </row>
    <row r="4" spans="1:21" ht="20.100000000000001" customHeight="1" thickBot="1">
      <c r="A4" s="10" t="s">
        <v>1</v>
      </c>
      <c r="B4" s="11">
        <v>36114</v>
      </c>
      <c r="C4" s="11">
        <v>35968</v>
      </c>
      <c r="D4" s="12">
        <f t="shared" ref="D4:D8" si="5">(B4+C4+12740)/2</f>
        <v>42411</v>
      </c>
      <c r="E4" s="11">
        <v>36005.22</v>
      </c>
      <c r="F4" s="12">
        <f t="shared" ref="F4:F8" si="6">E4+6370</f>
        <v>42375.22</v>
      </c>
      <c r="G4" s="18">
        <v>3.07</v>
      </c>
      <c r="H4" s="13">
        <f t="shared" si="0"/>
        <v>3.0726988851622652</v>
      </c>
      <c r="I4" s="13">
        <f t="shared" si="1"/>
        <v>3.0621392853780245</v>
      </c>
      <c r="J4" s="13">
        <f t="shared" si="2"/>
        <v>3.0672359903040478</v>
      </c>
      <c r="K4" s="14">
        <f t="shared" si="3"/>
        <v>65045.962699999989</v>
      </c>
      <c r="L4" s="11">
        <v>1448.73</v>
      </c>
      <c r="M4" s="15">
        <f t="shared" si="4"/>
        <v>1447.2371914102282</v>
      </c>
      <c r="Q4" s="1" t="s">
        <v>1</v>
      </c>
      <c r="R4" s="3">
        <v>42411</v>
      </c>
      <c r="S4" s="2">
        <v>1448.74</v>
      </c>
      <c r="T4" s="8">
        <f t="shared" ref="T4:T5" si="7">POWER(R4,3)</f>
        <v>76284365472531</v>
      </c>
      <c r="U4" s="8">
        <f t="shared" ref="U4:U5" si="8">POWER(S4,2)</f>
        <v>2098847.5876000002</v>
      </c>
    </row>
    <row r="5" spans="1:21" ht="20.100000000000001" customHeight="1" thickBot="1">
      <c r="A5" s="10" t="s">
        <v>2</v>
      </c>
      <c r="B5" s="11">
        <v>96332</v>
      </c>
      <c r="C5" s="11">
        <v>36468</v>
      </c>
      <c r="D5" s="12">
        <f t="shared" si="5"/>
        <v>72770</v>
      </c>
      <c r="E5" s="11">
        <v>95150</v>
      </c>
      <c r="F5" s="12">
        <f t="shared" si="6"/>
        <v>101520</v>
      </c>
      <c r="G5" s="18">
        <v>1.54</v>
      </c>
      <c r="H5" s="13">
        <f t="shared" si="0"/>
        <v>3.6495821466921896</v>
      </c>
      <c r="I5" s="13">
        <f t="shared" si="1"/>
        <v>1.5222760997838407</v>
      </c>
      <c r="J5" s="13">
        <f t="shared" si="2"/>
        <v>2.3415867954501777</v>
      </c>
      <c r="K5" s="14">
        <f t="shared" si="3"/>
        <v>78170.400000000009</v>
      </c>
      <c r="L5" s="11">
        <v>3256.08</v>
      </c>
      <c r="M5" s="15">
        <f t="shared" si="4"/>
        <v>3252.748669463273</v>
      </c>
      <c r="Q5" s="1" t="s">
        <v>2</v>
      </c>
      <c r="R5" s="3">
        <v>72770</v>
      </c>
      <c r="S5" s="2">
        <v>3252.45</v>
      </c>
      <c r="T5" s="8">
        <f t="shared" si="7"/>
        <v>385351562933000</v>
      </c>
      <c r="U5" s="8">
        <f t="shared" si="8"/>
        <v>10578431.002499999</v>
      </c>
    </row>
    <row r="6" spans="1:21" ht="20.100000000000001" customHeight="1">
      <c r="A6" s="10" t="s">
        <v>28</v>
      </c>
      <c r="B6" s="11">
        <v>866</v>
      </c>
      <c r="C6" s="11">
        <v>845</v>
      </c>
      <c r="D6" s="12">
        <f t="shared" si="5"/>
        <v>7225.5</v>
      </c>
      <c r="E6" s="11">
        <v>885.74</v>
      </c>
      <c r="F6" s="12">
        <f t="shared" si="6"/>
        <v>7255.74</v>
      </c>
      <c r="G6" s="18">
        <v>7.4</v>
      </c>
      <c r="H6" s="13">
        <f t="shared" si="0"/>
        <v>7.4417846153846154</v>
      </c>
      <c r="I6" s="13">
        <f t="shared" si="1"/>
        <v>7.4201873963515759</v>
      </c>
      <c r="J6" s="13">
        <f t="shared" si="2"/>
        <v>7.4310895544296809</v>
      </c>
      <c r="K6" s="14">
        <f t="shared" si="3"/>
        <v>26846.238000000001</v>
      </c>
      <c r="L6" s="11">
        <v>101.9</v>
      </c>
      <c r="M6" s="15">
        <f t="shared" si="4"/>
        <v>101.7709441476435</v>
      </c>
    </row>
    <row r="7" spans="1:21" ht="19.5" customHeight="1">
      <c r="A7" s="10" t="s">
        <v>30</v>
      </c>
      <c r="B7" s="11">
        <v>876</v>
      </c>
      <c r="C7" s="11">
        <v>854</v>
      </c>
      <c r="D7" s="12">
        <f t="shared" si="5"/>
        <v>7235</v>
      </c>
      <c r="E7" s="11">
        <v>888.2</v>
      </c>
      <c r="F7" s="12">
        <f t="shared" si="6"/>
        <v>7258.2</v>
      </c>
      <c r="G7" s="18">
        <v>7.4</v>
      </c>
      <c r="H7" s="13">
        <f t="shared" si="0"/>
        <v>7.435033222591362</v>
      </c>
      <c r="I7" s="13">
        <f t="shared" si="1"/>
        <v>7.41245928788297</v>
      </c>
      <c r="J7" s="13">
        <f t="shared" si="2"/>
        <v>7.4262092130334514</v>
      </c>
      <c r="K7" s="14">
        <f t="shared" si="3"/>
        <v>26855.34</v>
      </c>
      <c r="L7" s="11">
        <v>102.09</v>
      </c>
      <c r="M7" s="15">
        <f t="shared" si="4"/>
        <v>101.97172091573853</v>
      </c>
    </row>
    <row r="8" spans="1:21" ht="19.5" customHeight="1">
      <c r="A8" s="10" t="s">
        <v>31</v>
      </c>
      <c r="B8" s="11">
        <v>35746</v>
      </c>
      <c r="C8" s="11">
        <v>865</v>
      </c>
      <c r="D8" s="12">
        <f t="shared" si="5"/>
        <v>24675.5</v>
      </c>
      <c r="E8" s="11">
        <v>31324</v>
      </c>
      <c r="F8" s="12">
        <f t="shared" si="6"/>
        <v>37694</v>
      </c>
      <c r="G8" s="18">
        <v>8.14</v>
      </c>
      <c r="H8" s="13">
        <f t="shared" si="0"/>
        <v>42.409006219765033</v>
      </c>
      <c r="I8" s="13">
        <f t="shared" si="1"/>
        <v>7.2853347896286458</v>
      </c>
      <c r="J8" s="13">
        <f t="shared" si="2"/>
        <v>4.0211795668324823</v>
      </c>
      <c r="K8" s="14">
        <f t="shared" si="3"/>
        <v>153414.58000000002</v>
      </c>
      <c r="L8" s="11">
        <v>642.96</v>
      </c>
      <c r="M8" s="15">
        <f t="shared" si="4"/>
        <v>642.27480777928804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077A-7968-48C6-9DA2-779241C1EEE2}">
  <dimension ref="A1:H21"/>
  <sheetViews>
    <sheetView workbookViewId="0">
      <selection activeCell="J10" sqref="J10"/>
    </sheetView>
  </sheetViews>
  <sheetFormatPr defaultColWidth="10.6640625" defaultRowHeight="14.25"/>
  <cols>
    <col min="4" max="4" width="12.59765625" bestFit="1" customWidth="1"/>
    <col min="5" max="5" width="16.3984375" customWidth="1"/>
    <col min="6" max="6" width="16.3984375" hidden="1" customWidth="1"/>
    <col min="7" max="7" width="16" customWidth="1"/>
  </cols>
  <sheetData>
    <row r="1" spans="1:8" ht="14.65">
      <c r="A1" s="9" t="s">
        <v>27</v>
      </c>
      <c r="B1" s="19" t="s">
        <v>32</v>
      </c>
      <c r="C1" s="9" t="s">
        <v>17</v>
      </c>
      <c r="D1" s="9" t="s">
        <v>19</v>
      </c>
      <c r="E1" s="9" t="s">
        <v>20</v>
      </c>
      <c r="F1" s="9" t="s">
        <v>33</v>
      </c>
      <c r="G1" s="9" t="s">
        <v>21</v>
      </c>
      <c r="H1" s="9" t="s">
        <v>22</v>
      </c>
    </row>
    <row r="2" spans="1:8">
      <c r="A2" s="20" t="s">
        <v>18</v>
      </c>
      <c r="B2" s="20">
        <v>0.03</v>
      </c>
      <c r="C2" s="20">
        <v>0.2</v>
      </c>
      <c r="D2" s="21">
        <f>G2*E2/(2*3.14*H2)</f>
        <v>30499016.387707144</v>
      </c>
      <c r="E2" s="20">
        <v>2</v>
      </c>
      <c r="F2" s="20">
        <f>SQRT(2*H2*B2*10^6/(G2*C2^2))</f>
        <v>0.12515202725160721</v>
      </c>
      <c r="G2" s="22">
        <v>1.604E-19</v>
      </c>
      <c r="H2" s="22">
        <v>1.6749000000000001E-27</v>
      </c>
    </row>
    <row r="3" spans="1:8">
      <c r="A3" s="20" t="s">
        <v>18</v>
      </c>
      <c r="B3" s="20">
        <v>0.03</v>
      </c>
      <c r="C3" s="20">
        <v>0.2</v>
      </c>
      <c r="D3" s="21">
        <f t="shared" ref="D3:D4" si="0">G3*E3/(2*3.14*H3)</f>
        <v>22874262.290780358</v>
      </c>
      <c r="E3" s="20">
        <v>1.5</v>
      </c>
      <c r="F3" s="20">
        <f>SQRT(2*H3*B3*10^6/(G3*C3^2))</f>
        <v>0.12515202725160721</v>
      </c>
      <c r="G3" s="22">
        <v>1.604E-19</v>
      </c>
      <c r="H3" s="22">
        <v>1.6749000000000001E-27</v>
      </c>
    </row>
    <row r="4" spans="1:8">
      <c r="A4" s="20" t="s">
        <v>18</v>
      </c>
      <c r="B4" s="20">
        <v>0.03</v>
      </c>
      <c r="C4" s="20">
        <v>0.2</v>
      </c>
      <c r="D4" s="21">
        <f t="shared" si="0"/>
        <v>15249508.193853572</v>
      </c>
      <c r="E4" s="20">
        <v>1</v>
      </c>
      <c r="F4" s="20">
        <f t="shared" ref="F4:F16" si="1">SQRT(2*H4*B4*10^6/(G4*C4^2))</f>
        <v>0.12515202725160721</v>
      </c>
      <c r="G4" s="22">
        <v>1.604E-19</v>
      </c>
      <c r="H4" s="22">
        <v>1.6749000000000001E-27</v>
      </c>
    </row>
    <row r="5" spans="1:8">
      <c r="A5" s="20" t="s">
        <v>18</v>
      </c>
      <c r="B5" s="20">
        <v>0.19</v>
      </c>
      <c r="C5" s="20">
        <v>0.5</v>
      </c>
      <c r="D5" s="21">
        <f t="shared" ref="D5" si="2">G5*E5/(2*3.14*H5)</f>
        <v>15249508.193853572</v>
      </c>
      <c r="E5" s="20">
        <v>1</v>
      </c>
      <c r="F5" s="20">
        <f t="shared" si="1"/>
        <v>0.12598361133175032</v>
      </c>
      <c r="G5" s="22">
        <v>1.604E-19</v>
      </c>
      <c r="H5" s="22">
        <v>1.6749000000000001E-27</v>
      </c>
    </row>
    <row r="6" spans="1:8">
      <c r="A6" s="20" t="s">
        <v>18</v>
      </c>
      <c r="B6" s="20">
        <v>0.03</v>
      </c>
      <c r="C6" s="20">
        <v>0.2</v>
      </c>
      <c r="D6" s="22">
        <v>25000000</v>
      </c>
      <c r="E6" s="23">
        <f>D6*2*3.14*H6/G6</f>
        <v>1.6393971321695762</v>
      </c>
      <c r="F6" s="20">
        <f t="shared" si="1"/>
        <v>0.12515202725160721</v>
      </c>
      <c r="G6" s="22">
        <v>1.604E-19</v>
      </c>
      <c r="H6" s="22">
        <v>1.6749000000000001E-27</v>
      </c>
    </row>
    <row r="7" spans="1:8">
      <c r="A7" s="20" t="s">
        <v>18</v>
      </c>
      <c r="B7" s="20">
        <v>0.19</v>
      </c>
      <c r="C7" s="20">
        <v>0.5</v>
      </c>
      <c r="D7" s="22">
        <v>10000000</v>
      </c>
      <c r="E7" s="23">
        <f t="shared" ref="E7:E14" si="3">D7*2*3.14*H7/G7</f>
        <v>0.65575885286783042</v>
      </c>
      <c r="F7" s="20">
        <f t="shared" si="1"/>
        <v>0.12598361133175032</v>
      </c>
      <c r="G7" s="22">
        <v>1.604E-19</v>
      </c>
      <c r="H7" s="22">
        <v>1.6749000000000001E-27</v>
      </c>
    </row>
    <row r="8" spans="1:8">
      <c r="A8" s="20" t="s">
        <v>18</v>
      </c>
      <c r="B8" s="20">
        <v>0.75</v>
      </c>
      <c r="C8" s="20">
        <v>1</v>
      </c>
      <c r="D8" s="22">
        <v>5000000</v>
      </c>
      <c r="E8" s="23">
        <f t="shared" si="3"/>
        <v>0.32787942643391521</v>
      </c>
      <c r="F8" s="20">
        <f t="shared" si="1"/>
        <v>0.12515202725160721</v>
      </c>
      <c r="G8" s="22">
        <v>1.604E-19</v>
      </c>
      <c r="H8" s="22">
        <v>1.6749000000000001E-27</v>
      </c>
    </row>
    <row r="9" spans="1:8">
      <c r="A9" s="24" t="s">
        <v>34</v>
      </c>
      <c r="B9" s="24">
        <v>0.3</v>
      </c>
      <c r="C9" s="24">
        <v>0.2</v>
      </c>
      <c r="D9" s="25">
        <v>50000000</v>
      </c>
      <c r="E9" s="26">
        <f t="shared" si="3"/>
        <v>0.36771670822942648</v>
      </c>
      <c r="F9" s="24">
        <f t="shared" si="1"/>
        <v>0.13253710721164064</v>
      </c>
      <c r="G9" s="25">
        <v>1.604E-19</v>
      </c>
      <c r="H9" s="25">
        <v>1.8784000000000001E-28</v>
      </c>
    </row>
    <row r="10" spans="1:8">
      <c r="A10" s="24" t="s">
        <v>34</v>
      </c>
      <c r="B10" s="24">
        <v>1.88</v>
      </c>
      <c r="C10" s="24">
        <v>0.5</v>
      </c>
      <c r="D10" s="25">
        <v>25000000</v>
      </c>
      <c r="E10" s="26">
        <f t="shared" si="3"/>
        <v>0.18385835411471324</v>
      </c>
      <c r="F10" s="24">
        <f t="shared" si="1"/>
        <v>0.13271370570064722</v>
      </c>
      <c r="G10" s="25">
        <v>1.604E-19</v>
      </c>
      <c r="H10" s="25">
        <v>1.8784000000000001E-28</v>
      </c>
    </row>
    <row r="11" spans="1:8">
      <c r="A11" s="27" t="s">
        <v>23</v>
      </c>
      <c r="B11" s="27">
        <v>0.03</v>
      </c>
      <c r="C11" s="27">
        <v>0.2</v>
      </c>
      <c r="D11" s="28">
        <v>10000000</v>
      </c>
      <c r="E11" s="29">
        <f t="shared" si="3"/>
        <v>1.3092468827930173</v>
      </c>
      <c r="F11" s="27">
        <f t="shared" si="1"/>
        <v>0.17683840207623963</v>
      </c>
      <c r="G11" s="28">
        <f>G2</f>
        <v>1.604E-19</v>
      </c>
      <c r="H11" s="28">
        <v>3.3439999999999998E-27</v>
      </c>
    </row>
    <row r="12" spans="1:8">
      <c r="A12" s="27" t="s">
        <v>23</v>
      </c>
      <c r="B12" s="27">
        <v>0.19</v>
      </c>
      <c r="C12" s="27">
        <v>0.5</v>
      </c>
      <c r="D12" s="28">
        <v>5000000</v>
      </c>
      <c r="E12" s="27">
        <f t="shared" ref="E12:E13" si="4">D12*2*3.14*H12/G12</f>
        <v>0.65462344139650863</v>
      </c>
      <c r="F12" s="27">
        <f t="shared" si="1"/>
        <v>0.17801342099645984</v>
      </c>
      <c r="G12" s="28">
        <f>G4</f>
        <v>1.604E-19</v>
      </c>
      <c r="H12" s="28">
        <v>3.3439999999999998E-27</v>
      </c>
    </row>
    <row r="13" spans="1:8">
      <c r="A13" s="27" t="s">
        <v>23</v>
      </c>
      <c r="B13" s="27">
        <v>0.75</v>
      </c>
      <c r="C13" s="27">
        <v>1</v>
      </c>
      <c r="D13" s="28">
        <v>5000000</v>
      </c>
      <c r="E13" s="27">
        <f t="shared" si="4"/>
        <v>0.65462344139650863</v>
      </c>
      <c r="F13" s="27">
        <f t="shared" si="1"/>
        <v>0.17683840207623966</v>
      </c>
      <c r="G13" s="28">
        <f>G5</f>
        <v>1.604E-19</v>
      </c>
      <c r="H13" s="28">
        <v>3.3439999999999998E-27</v>
      </c>
    </row>
    <row r="14" spans="1:8">
      <c r="A14" s="30" t="s">
        <v>24</v>
      </c>
      <c r="B14" s="30">
        <v>0.03</v>
      </c>
      <c r="C14" s="30">
        <v>0.2</v>
      </c>
      <c r="D14" s="31">
        <v>15000000</v>
      </c>
      <c r="E14" s="32">
        <f t="shared" si="3"/>
        <v>1.9672765586034915</v>
      </c>
      <c r="F14" s="30">
        <f t="shared" si="1"/>
        <v>0.17699169429771008</v>
      </c>
      <c r="G14" s="31">
        <f>2*G2</f>
        <v>3.2080000000000001E-19</v>
      </c>
      <c r="H14" s="31">
        <f>4*H2</f>
        <v>6.6996000000000006E-27</v>
      </c>
    </row>
    <row r="15" spans="1:8">
      <c r="A15" s="30" t="s">
        <v>24</v>
      </c>
      <c r="B15" s="30">
        <v>0.19</v>
      </c>
      <c r="C15" s="30">
        <v>0.5</v>
      </c>
      <c r="D15" s="31">
        <v>15000000</v>
      </c>
      <c r="E15" s="30">
        <f t="shared" ref="E15" si="5">D15*2*3.14*H15/G15</f>
        <v>1.9672765586034915</v>
      </c>
      <c r="F15" s="30">
        <f t="shared" si="1"/>
        <v>0.17816773178210205</v>
      </c>
      <c r="G15" s="31">
        <f>2*G4</f>
        <v>3.2080000000000001E-19</v>
      </c>
      <c r="H15" s="31">
        <f>4*H4</f>
        <v>6.6996000000000006E-27</v>
      </c>
    </row>
    <row r="16" spans="1:8">
      <c r="A16" s="30" t="s">
        <v>24</v>
      </c>
      <c r="B16" s="30">
        <v>0.75</v>
      </c>
      <c r="C16" s="30">
        <v>1</v>
      </c>
      <c r="D16" s="31">
        <v>5000000</v>
      </c>
      <c r="E16" s="30">
        <f t="shared" ref="E16" si="6">D16*2*3.14*H16/G16</f>
        <v>0.65575885286783042</v>
      </c>
      <c r="F16" s="30">
        <f t="shared" si="1"/>
        <v>0.17699169429771011</v>
      </c>
      <c r="G16" s="31">
        <f>2*G12</f>
        <v>3.2080000000000001E-19</v>
      </c>
      <c r="H16" s="31">
        <f>4*H2</f>
        <v>6.6996000000000006E-27</v>
      </c>
    </row>
    <row r="19" spans="4:4">
      <c r="D19" s="6"/>
    </row>
    <row r="20" spans="4:4">
      <c r="D20" s="6"/>
    </row>
    <row r="21" spans="4:4">
      <c r="D21" s="6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2</vt:i4>
      </vt:variant>
    </vt:vector>
  </HeadingPairs>
  <TitlesOfParts>
    <vt:vector size="2" baseType="lpstr">
      <vt:lpstr>SATELITES</vt:lpstr>
      <vt:lpstr>CICLOTRON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2018-01-08T22:15:31Z</dcterms:created>
  <dcterms:modified xsi:type="dcterms:W3CDTF">2021-11-15T12:22:28Z</dcterms:modified>
</cp:coreProperties>
</file>