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comesana/Desktop/"/>
    </mc:Choice>
  </mc:AlternateContent>
  <xr:revisionPtr revIDLastSave="0" documentId="8_{FAB691A2-6736-924F-991E-47895675562C}" xr6:coauthVersionLast="47" xr6:coauthVersionMax="47" xr10:uidLastSave="{00000000-0000-0000-0000-000000000000}"/>
  <bookViews>
    <workbookView xWindow="0" yWindow="0" windowWidth="28800" windowHeight="18000" xr2:uid="{6EEDDB16-FBD2-48EB-96FF-6F0F71F9ECDD}"/>
  </bookViews>
  <sheets>
    <sheet name="SATELITES" sheetId="1" r:id="rId1"/>
    <sheet name="CICLOTR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2" l="1"/>
  <c r="E13" i="2" s="1"/>
  <c r="F13" i="2" l="1"/>
  <c r="F10" i="2"/>
  <c r="F9" i="2"/>
  <c r="E9" i="2"/>
  <c r="E10" i="2"/>
  <c r="F6" i="2"/>
  <c r="F7" i="2"/>
  <c r="F8" i="2"/>
  <c r="E7" i="2"/>
  <c r="E8" i="2"/>
  <c r="E6" i="2"/>
  <c r="F3" i="2"/>
  <c r="F4" i="2"/>
  <c r="F5" i="2"/>
  <c r="F2" i="2"/>
  <c r="D2" i="2"/>
  <c r="H16" i="2" l="1"/>
  <c r="G12" i="2"/>
  <c r="F12" i="2" s="1"/>
  <c r="H15" i="2"/>
  <c r="G15" i="2"/>
  <c r="F15" i="2" l="1"/>
  <c r="G16" i="2"/>
  <c r="F16" i="2" s="1"/>
  <c r="F8" i="1"/>
  <c r="D8" i="1"/>
  <c r="J8" i="1" s="1"/>
  <c r="F7" i="1"/>
  <c r="D7" i="1"/>
  <c r="J7" i="1" s="1"/>
  <c r="E15" i="1"/>
  <c r="E16" i="1"/>
  <c r="E14" i="1"/>
  <c r="E13" i="1"/>
  <c r="D15" i="1"/>
  <c r="D16" i="1"/>
  <c r="D14" i="1"/>
  <c r="D13" i="1"/>
  <c r="M7" i="1" l="1"/>
  <c r="M8" i="1"/>
  <c r="I7" i="1"/>
  <c r="H7" i="1"/>
  <c r="K7" i="1" s="1"/>
  <c r="I8" i="1"/>
  <c r="H8" i="1"/>
  <c r="K8" i="1" s="1"/>
  <c r="H14" i="2"/>
  <c r="G14" i="2"/>
  <c r="G11" i="2"/>
  <c r="F14" i="2" l="1"/>
  <c r="E11" i="2"/>
  <c r="F11" i="2"/>
  <c r="F3" i="1"/>
  <c r="H3" i="1" s="1"/>
  <c r="K3" i="1" s="1"/>
  <c r="D3" i="1"/>
  <c r="M3" i="1" l="1"/>
  <c r="J3" i="1"/>
  <c r="I3" i="1"/>
  <c r="F4" i="1"/>
  <c r="F5" i="1"/>
  <c r="H5" i="1" s="1"/>
  <c r="F6" i="1"/>
  <c r="F2" i="1"/>
  <c r="D4" i="1"/>
  <c r="J4" i="1" s="1"/>
  <c r="D5" i="1"/>
  <c r="D6" i="1"/>
  <c r="J6" i="1" s="1"/>
  <c r="D2" i="1"/>
  <c r="M2" i="1" s="1"/>
  <c r="M5" i="1" l="1"/>
  <c r="J5" i="1"/>
  <c r="I2" i="1"/>
  <c r="H2" i="1"/>
  <c r="K2" i="1" s="1"/>
  <c r="I6" i="1"/>
  <c r="H6" i="1"/>
  <c r="K6" i="1" s="1"/>
  <c r="I4" i="1"/>
  <c r="H4" i="1"/>
  <c r="K4" i="1" s="1"/>
  <c r="I5" i="1"/>
  <c r="K5" i="1"/>
  <c r="J2" i="1"/>
  <c r="M6" i="1"/>
  <c r="M4" i="1"/>
  <c r="D3" i="2"/>
  <c r="D4" i="2"/>
  <c r="D5" i="2"/>
  <c r="E12" i="2"/>
  <c r="E14" i="2"/>
  <c r="E16" i="2"/>
  <c r="E15" i="2"/>
</calcChain>
</file>

<file path=xl/sharedStrings.xml><?xml version="1.0" encoding="utf-8"?>
<sst xmlns="http://schemas.openxmlformats.org/spreadsheetml/2006/main" count="53" uniqueCount="38">
  <si>
    <t>satelite</t>
  </si>
  <si>
    <t>GOES 2</t>
  </si>
  <si>
    <t>CLUSTER II-FM7</t>
  </si>
  <si>
    <t>NOAA 16 DEB</t>
  </si>
  <si>
    <t>DELTA 1-R/B (1)</t>
  </si>
  <si>
    <t xml:space="preserve">distancia ao centro </t>
  </si>
  <si>
    <t>O3B PFM</t>
  </si>
  <si>
    <t>RADIO</t>
  </si>
  <si>
    <t>PROTÓN</t>
  </si>
  <si>
    <t>FRECUENCIA/MHz</t>
  </si>
  <si>
    <t>CAMPO MAGNÉTICO/T</t>
  </si>
  <si>
    <t>CARGA/C</t>
  </si>
  <si>
    <t>MASA/kg</t>
  </si>
  <si>
    <t>DEUTERÓN</t>
  </si>
  <si>
    <t>ALFA</t>
  </si>
  <si>
    <t>PARTICULA</t>
  </si>
  <si>
    <t>NOAA 18</t>
  </si>
  <si>
    <t>FENGYUN 1D</t>
  </si>
  <si>
    <t>ARIANE 5 R/B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</si>
  <si>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V /MV</t>
    </r>
  </si>
  <si>
    <t>B / T</t>
  </si>
  <si>
    <t>MUÓN</t>
  </si>
  <si>
    <t>radio medio (a ) (km)</t>
  </si>
  <si>
    <t>altitude (km)</t>
  </si>
  <si>
    <t>velocidade (km/s)</t>
  </si>
  <si>
    <t>periodo dato (min)</t>
  </si>
  <si>
    <t>periodo calc. (min)</t>
  </si>
  <si>
    <t>radio medio (a) (km)</t>
  </si>
  <si>
    <t>apoxeo              (km)</t>
  </si>
  <si>
    <t>perixeo        (km)</t>
  </si>
  <si>
    <t>velocidade perixeo       (km/s)</t>
  </si>
  <si>
    <t>velocidade apoxeo         (km/s)</t>
  </si>
  <si>
    <t>velocidade media da órbita            (km/s)</t>
  </si>
  <si>
    <r>
      <t>velocidade areolar             (km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 xml:space="preserve"> s</t>
    </r>
    <r>
      <rPr>
        <b/>
        <vertAlign val="superscript"/>
        <sz val="10"/>
        <color theme="1"/>
        <rFont val="Calibri"/>
        <family val="2"/>
        <scheme val="minor"/>
      </rPr>
      <t>-1)</t>
    </r>
  </si>
  <si>
    <r>
      <t>R</t>
    </r>
    <r>
      <rPr>
        <b/>
        <vertAlign val="superscript"/>
        <sz val="11"/>
        <color theme="1"/>
        <rFont val="Calibri"/>
        <family val="2"/>
        <scheme val="minor"/>
      </rPr>
      <t>3                             (</t>
    </r>
    <r>
      <rPr>
        <b/>
        <sz val="11"/>
        <color theme="1"/>
        <rFont val="Calibri"/>
        <family val="2"/>
        <scheme val="minor"/>
      </rPr>
      <t>km</t>
    </r>
    <r>
      <rPr>
        <b/>
        <vertAlign val="superscript"/>
        <sz val="11"/>
        <color theme="1"/>
        <rFont val="Calibri"/>
        <family val="2"/>
        <scheme val="minor"/>
      </rPr>
      <t>3)</t>
    </r>
  </si>
  <si>
    <r>
      <t>T</t>
    </r>
    <r>
      <rPr>
        <b/>
        <vertAlign val="superscript"/>
        <sz val="11"/>
        <color theme="1"/>
        <rFont val="Calibri"/>
        <family val="2"/>
        <scheme val="minor"/>
      </rPr>
      <t>2            (</t>
    </r>
    <r>
      <rPr>
        <b/>
        <sz val="11"/>
        <color theme="1"/>
        <rFont val="Calibri"/>
        <family val="2"/>
        <scheme val="minor"/>
      </rPr>
      <t>min</t>
    </r>
    <r>
      <rPr>
        <b/>
        <vertAlign val="superscript"/>
        <sz val="11"/>
        <color theme="1"/>
        <rFont val="Calibri"/>
        <family val="2"/>
        <scheme val="minor"/>
      </rPr>
      <t>2)</t>
    </r>
  </si>
  <si>
    <t>radio medio (a):</t>
  </si>
  <si>
    <t>Rtierra = 6370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</si>
</sst>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E+00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1"/>
      <charset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11" fontId="0" fillId="0" borderId="0" xfId="0" applyNumberFormat="1"/>
    <xf numFmtId="11" fontId="0" fillId="0" borderId="1" xfId="0" applyNumberFormat="1" applyBorder="1"/>
    <xf numFmtId="0" fontId="0" fillId="4" borderId="0" xfId="0" applyFill="1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2" fontId="1" fillId="5" borderId="2" xfId="0" applyNumberFormat="1" applyFont="1" applyFill="1" applyBorder="1" applyAlignment="1">
      <alignment horizontal="center" vertical="center" wrapText="1"/>
    </xf>
    <xf numFmtId="1" fontId="1" fillId="5" borderId="2" xfId="0" applyNumberFormat="1" applyFont="1" applyFill="1" applyBorder="1" applyAlignment="1">
      <alignment horizontal="center" vertical="center" wrapText="1"/>
    </xf>
    <xf numFmtId="2" fontId="1" fillId="5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 wrapText="1"/>
    </xf>
    <xf numFmtId="0" fontId="3" fillId="4" borderId="0" xfId="0" applyFont="1" applyFill="1"/>
    <xf numFmtId="0" fontId="0" fillId="6" borderId="0" xfId="0" applyFill="1"/>
    <xf numFmtId="164" fontId="0" fillId="6" borderId="0" xfId="0" applyNumberFormat="1" applyFill="1"/>
    <xf numFmtId="11" fontId="0" fillId="6" borderId="0" xfId="0" applyNumberFormat="1" applyFill="1"/>
    <xf numFmtId="165" fontId="0" fillId="6" borderId="0" xfId="0" applyNumberFormat="1" applyFill="1"/>
    <xf numFmtId="0" fontId="0" fillId="7" borderId="0" xfId="0" applyFill="1"/>
    <xf numFmtId="11" fontId="0" fillId="7" borderId="0" xfId="0" applyNumberFormat="1" applyFill="1"/>
    <xf numFmtId="165" fontId="0" fillId="7" borderId="0" xfId="0" applyNumberFormat="1" applyFill="1"/>
    <xf numFmtId="0" fontId="0" fillId="8" borderId="0" xfId="0" applyFill="1"/>
    <xf numFmtId="11" fontId="0" fillId="8" borderId="0" xfId="0" applyNumberFormat="1" applyFill="1"/>
    <xf numFmtId="165" fontId="0" fillId="8" borderId="0" xfId="0" applyNumberFormat="1" applyFill="1"/>
    <xf numFmtId="0" fontId="0" fillId="9" borderId="0" xfId="0" applyFill="1"/>
    <xf numFmtId="11" fontId="0" fillId="9" borderId="0" xfId="0" applyNumberFormat="1" applyFill="1"/>
    <xf numFmtId="165" fontId="0" fillId="9" borderId="0" xfId="0" applyNumberFormat="1" applyFill="1"/>
    <xf numFmtId="0" fontId="4" fillId="0" borderId="2" xfId="0" applyFont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Avaliación</a:t>
            </a:r>
            <a:r>
              <a:rPr lang="en-US" baseline="0"/>
              <a:t> do cumprimento da 3ª lei de Kepler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SATELITES!$E$12</c:f>
              <c:strCache>
                <c:ptCount val="1"/>
                <c:pt idx="0">
                  <c:v>T2            (min2)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25400">
                <a:solidFill>
                  <a:srgbClr val="C0000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SATELITES!$E$13:$E$16</c:f>
              <c:numCache>
                <c:formatCode>0.00E+00</c:formatCode>
                <c:ptCount val="4"/>
                <c:pt idx="0">
                  <c:v>413397.56160000007</c:v>
                </c:pt>
                <c:pt idx="1">
                  <c:v>10399.920400000001</c:v>
                </c:pt>
                <c:pt idx="2">
                  <c:v>2098847.5876000002</c:v>
                </c:pt>
                <c:pt idx="3">
                  <c:v>10578431.002499999</c:v>
                </c:pt>
              </c:numCache>
            </c:numRef>
          </c:xVal>
          <c:yVal>
            <c:numRef>
              <c:f>SATELITES!$D$13:$D$16</c:f>
              <c:numCache>
                <c:formatCode>0.00E+00</c:formatCode>
                <c:ptCount val="4"/>
                <c:pt idx="0">
                  <c:v>15024425848818.875</c:v>
                </c:pt>
                <c:pt idx="1">
                  <c:v>377227821981.375</c:v>
                </c:pt>
                <c:pt idx="2">
                  <c:v>76284365472531</c:v>
                </c:pt>
                <c:pt idx="3">
                  <c:v>385351562933000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5C4-41B6-BA2A-F924DF3F7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746728"/>
        <c:axId val="209743120"/>
      </c:scatterChart>
      <c:valAx>
        <c:axId val="2097467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T</a:t>
                </a:r>
                <a:r>
                  <a:rPr lang="es-ES" baseline="30000"/>
                  <a:t>2</a:t>
                </a:r>
                <a:r>
                  <a:rPr lang="es-ES"/>
                  <a:t>/min</a:t>
                </a:r>
                <a:r>
                  <a:rPr lang="es-ES" baseline="30000"/>
                  <a:t>2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gl-E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gl-ES"/>
          </a:p>
        </c:txPr>
        <c:crossAx val="209743120"/>
        <c:crosses val="autoZero"/>
        <c:crossBetween val="midCat"/>
      </c:valAx>
      <c:valAx>
        <c:axId val="20974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R</a:t>
                </a:r>
                <a:r>
                  <a:rPr lang="es-ES" baseline="30000"/>
                  <a:t>3</a:t>
                </a:r>
                <a:r>
                  <a:rPr lang="es-ES"/>
                  <a:t>/km</a:t>
                </a:r>
                <a:r>
                  <a:rPr lang="es-ES" baseline="30000"/>
                  <a:t>3</a:t>
                </a:r>
              </a:p>
            </c:rich>
          </c:tx>
          <c:layout>
            <c:manualLayout>
              <c:xMode val="edge"/>
              <c:yMode val="edge"/>
              <c:x val="2.6302478502781994E-2"/>
              <c:y val="0.414970241395881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gl-E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gl-ES"/>
          </a:p>
        </c:txPr>
        <c:crossAx val="2097467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gl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250825</xdr:colOff>
      <xdr:row>9</xdr:row>
      <xdr:rowOff>31749</xdr:rowOff>
    </xdr:from>
    <xdr:to>
      <xdr:col>13</xdr:col>
      <xdr:colOff>774700</xdr:colOff>
      <xdr:row>27</xdr:row>
      <xdr:rowOff>63500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696AA00-23EA-4C2D-A272-DD982CDFA1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15</xdr:col>
      <xdr:colOff>234950</xdr:colOff>
      <xdr:row>1</xdr:row>
      <xdr:rowOff>247650</xdr:rowOff>
    </xdr:from>
    <xdr:ext cx="1872051" cy="32111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1E0E326-296D-A031-003D-4E0D314FA64A}"/>
                </a:ext>
              </a:extLst>
            </xdr:cNvPr>
            <xdr:cNvSpPr txBox="1"/>
          </xdr:nvSpPr>
          <xdr:spPr>
            <a:xfrm>
              <a:off x="12731750" y="831850"/>
              <a:ext cx="1872051" cy="321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100" b="0" i="1" kern="1200">
                        <a:latin typeface="Cambria Math" panose="02040503050406030204" pitchFamily="18" charset="0"/>
                      </a:rPr>
                      <m:t>𝑎</m:t>
                    </m:r>
                    <m:r>
                      <a:rPr lang="es-ES" sz="1100" b="0" i="1" kern="120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s-ES" sz="1100" b="0" i="1" kern="1200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s-ES" sz="1100" b="0" i="1" kern="1200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s-ES" sz="1100" b="0" i="1" kern="1200">
                                <a:latin typeface="Cambria Math" panose="02040503050406030204" pitchFamily="18" charset="0"/>
                              </a:rPr>
                              <m:t>𝑟</m:t>
                            </m:r>
                          </m:e>
                          <m:sub>
                            <m:r>
                              <a:rPr lang="es-ES" sz="1100" b="0" i="1" kern="1200">
                                <a:latin typeface="Cambria Math" panose="02040503050406030204" pitchFamily="18" charset="0"/>
                              </a:rPr>
                              <m:t>𝑎𝑝𝑜𝑥𝑒𝑜</m:t>
                            </m:r>
                          </m:sub>
                        </m:sSub>
                        <m:r>
                          <a:rPr lang="es-ES" sz="1100" b="0" i="1" kern="1200">
                            <a:latin typeface="Cambria Math" panose="02040503050406030204" pitchFamily="18" charset="0"/>
                          </a:rPr>
                          <m:t>+</m:t>
                        </m:r>
                        <m:sSub>
                          <m:sSubPr>
                            <m:ctrlPr>
                              <a:rPr lang="es-ES" sz="1100" b="0" i="1" kern="1200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s-ES" sz="1100" b="0" i="1" kern="1200">
                                <a:latin typeface="Cambria Math" panose="02040503050406030204" pitchFamily="18" charset="0"/>
                              </a:rPr>
                              <m:t>𝑟</m:t>
                            </m:r>
                          </m:e>
                          <m:sub>
                            <m:r>
                              <a:rPr lang="es-ES" sz="1100" b="0" i="1" kern="1200">
                                <a:latin typeface="Cambria Math" panose="02040503050406030204" pitchFamily="18" charset="0"/>
                              </a:rPr>
                              <m:t>𝑝𝑒𝑟𝑖𝑥𝑒𝑜</m:t>
                            </m:r>
                          </m:sub>
                        </m:sSub>
                        <m:r>
                          <a:rPr lang="es-ES" sz="1100" b="0" i="1" kern="1200">
                            <a:latin typeface="Cambria Math" panose="02040503050406030204" pitchFamily="18" charset="0"/>
                          </a:rPr>
                          <m:t>+2·</m:t>
                        </m:r>
                        <m:sSub>
                          <m:sSubPr>
                            <m:ctrlPr>
                              <a:rPr lang="es-ES" sz="1100" b="0" i="1" kern="1200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s-ES" sz="1100" b="0" i="1" kern="1200">
                                <a:latin typeface="Cambria Math" panose="02040503050406030204" pitchFamily="18" charset="0"/>
                              </a:rPr>
                              <m:t>𝑅</m:t>
                            </m:r>
                          </m:e>
                          <m:sub>
                            <m:r>
                              <a:rPr lang="es-ES" sz="1100" b="0" i="1" kern="1200">
                                <a:latin typeface="Cambria Math" panose="02040503050406030204" pitchFamily="18" charset="0"/>
                              </a:rPr>
                              <m:t>𝑇</m:t>
                            </m:r>
                          </m:sub>
                        </m:sSub>
                      </m:num>
                      <m:den>
                        <m:r>
                          <a:rPr lang="es-ES" sz="1100" b="0" i="1" kern="1200">
                            <a:latin typeface="Cambria Math" panose="02040503050406030204" pitchFamily="18" charset="0"/>
                          </a:rPr>
                          <m:t>2</m:t>
                        </m:r>
                      </m:den>
                    </m:f>
                  </m:oMath>
                </m:oMathPara>
              </a14:m>
              <a:endParaRPr lang="es-ES_tradnl" sz="1100" kern="1200"/>
            </a:p>
          </xdr:txBody>
        </xdr:sp>
      </mc:Choice>
      <mc:Fallback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1E0E326-296D-A031-003D-4E0D314FA64A}"/>
                </a:ext>
              </a:extLst>
            </xdr:cNvPr>
            <xdr:cNvSpPr txBox="1"/>
          </xdr:nvSpPr>
          <xdr:spPr>
            <a:xfrm>
              <a:off x="12731750" y="831850"/>
              <a:ext cx="1872051" cy="321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s-ES" sz="1100" b="0" i="0" kern="1200">
                  <a:latin typeface="Cambria Math" panose="02040503050406030204" pitchFamily="18" charset="0"/>
                </a:rPr>
                <a:t>𝑎=(𝑟_𝑎𝑝𝑜𝑥𝑒𝑜+𝑟_𝑝𝑒𝑟𝑖𝑥𝑒𝑜+2·𝑅_𝑇)/2</a:t>
              </a:r>
              <a:endParaRPr lang="es-ES_tradnl" sz="1100" kern="12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0</xdr:row>
      <xdr:rowOff>114300</xdr:rowOff>
    </xdr:from>
    <xdr:to>
      <xdr:col>13</xdr:col>
      <xdr:colOff>504825</xdr:colOff>
      <xdr:row>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8A10D6-FE50-4E4A-AC3C-45A0836B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14300"/>
          <a:ext cx="12573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082AC-F5D4-4117-A34F-F3019A06A697}">
  <sheetPr>
    <pageSetUpPr fitToPage="1"/>
  </sheetPr>
  <dimension ref="A1:O16"/>
  <sheetViews>
    <sheetView tabSelected="1" workbookViewId="0">
      <selection activeCell="O15" sqref="O15"/>
    </sheetView>
  </sheetViews>
  <sheetFormatPr baseColWidth="10" defaultColWidth="10.6640625" defaultRowHeight="15" x14ac:dyDescent="0.2"/>
  <cols>
    <col min="1" max="1" width="15.6640625" customWidth="1"/>
    <col min="2" max="2" width="11.33203125" customWidth="1"/>
    <col min="3" max="3" width="9.83203125" customWidth="1"/>
    <col min="4" max="4" width="11.33203125" customWidth="1"/>
    <col min="5" max="5" width="8.6640625" customWidth="1"/>
    <col min="6" max="6" width="8.83203125" customWidth="1"/>
    <col min="7" max="7" width="8.6640625" customWidth="1"/>
    <col min="8" max="8" width="11.1640625" customWidth="1"/>
    <col min="9" max="9" width="11.6640625" customWidth="1"/>
    <col min="10" max="10" width="13.33203125" customWidth="1"/>
    <col min="11" max="11" width="11.83203125" customWidth="1"/>
    <col min="12" max="12" width="10.33203125" customWidth="1"/>
    <col min="13" max="13" width="10" customWidth="1"/>
    <col min="17" max="17" width="17.33203125" customWidth="1"/>
    <col min="20" max="20" width="12" bestFit="1" customWidth="1"/>
  </cols>
  <sheetData>
    <row r="1" spans="1:15" ht="46" customHeight="1" x14ac:dyDescent="0.2">
      <c r="A1" s="29" t="s">
        <v>0</v>
      </c>
      <c r="B1" s="29" t="s">
        <v>28</v>
      </c>
      <c r="C1" s="29" t="s">
        <v>29</v>
      </c>
      <c r="D1" s="30" t="s">
        <v>22</v>
      </c>
      <c r="E1" s="29" t="s">
        <v>23</v>
      </c>
      <c r="F1" s="30" t="s">
        <v>5</v>
      </c>
      <c r="G1" s="29" t="s">
        <v>24</v>
      </c>
      <c r="H1" s="30" t="s">
        <v>30</v>
      </c>
      <c r="I1" s="30" t="s">
        <v>31</v>
      </c>
      <c r="J1" s="30" t="s">
        <v>32</v>
      </c>
      <c r="K1" s="30" t="s">
        <v>33</v>
      </c>
      <c r="L1" s="29" t="s">
        <v>25</v>
      </c>
      <c r="M1" s="30" t="s">
        <v>26</v>
      </c>
      <c r="O1" s="34"/>
    </row>
    <row r="2" spans="1:15" ht="20" customHeight="1" x14ac:dyDescent="0.2">
      <c r="A2" s="8" t="s">
        <v>4</v>
      </c>
      <c r="B2" s="9">
        <v>5631</v>
      </c>
      <c r="C2" s="9">
        <v>952</v>
      </c>
      <c r="D2" s="10">
        <f>(B2+C2+12740)/2</f>
        <v>9661.5</v>
      </c>
      <c r="E2" s="9">
        <v>1225</v>
      </c>
      <c r="F2" s="10">
        <f>E2+6370</f>
        <v>7595</v>
      </c>
      <c r="G2" s="14">
        <v>7.98</v>
      </c>
      <c r="H2" s="11">
        <f t="shared" ref="H2:H8" si="0">F2*G2/(C2+6370)</f>
        <v>8.2775334608030597</v>
      </c>
      <c r="I2" s="11">
        <f t="shared" ref="I2:I8" si="1">G2*F2/(B2+6370)</f>
        <v>5.0502541454878767</v>
      </c>
      <c r="J2" s="11">
        <f t="shared" ref="J2:J8" si="2">SQRT((3.99*10^14)/(D2*10^3))/1000</f>
        <v>6.4263469485583213</v>
      </c>
      <c r="K2" s="12">
        <f t="shared" ref="K2:K8" si="3">H2*(C2+6370)/2</f>
        <v>30304.050000000003</v>
      </c>
      <c r="L2" s="9">
        <v>157.5</v>
      </c>
      <c r="M2" s="13">
        <f t="shared" ref="M2:M8" si="4">SQRT(4*(3.14^2)*(D2*1000)^3/(3.99*10^14))/60</f>
        <v>157.35798395180947</v>
      </c>
      <c r="O2" t="s">
        <v>37</v>
      </c>
    </row>
    <row r="3" spans="1:15" ht="20" customHeight="1" x14ac:dyDescent="0.2">
      <c r="A3" s="8" t="s">
        <v>6</v>
      </c>
      <c r="B3" s="9">
        <v>8084</v>
      </c>
      <c r="C3" s="9">
        <v>8069</v>
      </c>
      <c r="D3" s="10">
        <f>(B3+C3+12740)/2</f>
        <v>14446.5</v>
      </c>
      <c r="E3" s="9">
        <v>8058.89</v>
      </c>
      <c r="F3" s="10">
        <f>E3+6370</f>
        <v>14428.89</v>
      </c>
      <c r="G3" s="14">
        <v>5.26</v>
      </c>
      <c r="H3" s="11">
        <f t="shared" si="0"/>
        <v>5.2563170164138793</v>
      </c>
      <c r="I3" s="11">
        <f t="shared" si="1"/>
        <v>5.2508621419676214</v>
      </c>
      <c r="J3" s="11">
        <f t="shared" si="2"/>
        <v>5.2553921362800446</v>
      </c>
      <c r="K3" s="12">
        <f t="shared" si="3"/>
        <v>37947.9807</v>
      </c>
      <c r="L3" s="9">
        <v>288.02999999999997</v>
      </c>
      <c r="M3" s="13">
        <f t="shared" si="4"/>
        <v>287.7172551143434</v>
      </c>
      <c r="O3" t="s">
        <v>36</v>
      </c>
    </row>
    <row r="4" spans="1:15" ht="20" customHeight="1" x14ac:dyDescent="0.2">
      <c r="A4" s="8" t="s">
        <v>1</v>
      </c>
      <c r="B4" s="9">
        <v>36114</v>
      </c>
      <c r="C4" s="9">
        <v>35968</v>
      </c>
      <c r="D4" s="10">
        <f t="shared" ref="D4:D8" si="5">(B4+C4+12740)/2</f>
        <v>42411</v>
      </c>
      <c r="E4" s="9">
        <v>36005.22</v>
      </c>
      <c r="F4" s="10">
        <f t="shared" ref="F4:F8" si="6">E4+6370</f>
        <v>42375.22</v>
      </c>
      <c r="G4" s="14">
        <v>3.07</v>
      </c>
      <c r="H4" s="11">
        <f t="shared" si="0"/>
        <v>3.0726988851622652</v>
      </c>
      <c r="I4" s="11">
        <f t="shared" si="1"/>
        <v>3.0621392853780245</v>
      </c>
      <c r="J4" s="11">
        <f t="shared" si="2"/>
        <v>3.0672359903040478</v>
      </c>
      <c r="K4" s="12">
        <f t="shared" si="3"/>
        <v>65045.962699999989</v>
      </c>
      <c r="L4" s="9">
        <v>1448.73</v>
      </c>
      <c r="M4" s="13">
        <f t="shared" si="4"/>
        <v>1447.2371914102282</v>
      </c>
    </row>
    <row r="5" spans="1:15" ht="20" customHeight="1" x14ac:dyDescent="0.2">
      <c r="A5" s="8" t="s">
        <v>2</v>
      </c>
      <c r="B5" s="9">
        <v>96332</v>
      </c>
      <c r="C5" s="9">
        <v>36468</v>
      </c>
      <c r="D5" s="10">
        <f t="shared" si="5"/>
        <v>72770</v>
      </c>
      <c r="E5" s="9">
        <v>95150</v>
      </c>
      <c r="F5" s="10">
        <f t="shared" si="6"/>
        <v>101520</v>
      </c>
      <c r="G5" s="14">
        <v>1.54</v>
      </c>
      <c r="H5" s="11">
        <f t="shared" si="0"/>
        <v>3.6495821466921896</v>
      </c>
      <c r="I5" s="11">
        <f t="shared" si="1"/>
        <v>1.5222760997838407</v>
      </c>
      <c r="J5" s="11">
        <f t="shared" si="2"/>
        <v>2.3415867954501777</v>
      </c>
      <c r="K5" s="12">
        <f t="shared" si="3"/>
        <v>78170.400000000009</v>
      </c>
      <c r="L5" s="9">
        <v>3256.08</v>
      </c>
      <c r="M5" s="13">
        <f t="shared" si="4"/>
        <v>3252.748669463273</v>
      </c>
    </row>
    <row r="6" spans="1:15" ht="20" customHeight="1" x14ac:dyDescent="0.2">
      <c r="A6" s="8" t="s">
        <v>16</v>
      </c>
      <c r="B6" s="9">
        <v>866</v>
      </c>
      <c r="C6" s="9">
        <v>845</v>
      </c>
      <c r="D6" s="10">
        <f t="shared" si="5"/>
        <v>7225.5</v>
      </c>
      <c r="E6" s="9">
        <v>885.74</v>
      </c>
      <c r="F6" s="10">
        <f t="shared" si="6"/>
        <v>7255.74</v>
      </c>
      <c r="G6" s="14">
        <v>7.4</v>
      </c>
      <c r="H6" s="11">
        <f t="shared" si="0"/>
        <v>7.4417846153846154</v>
      </c>
      <c r="I6" s="11">
        <f t="shared" si="1"/>
        <v>7.4201873963515759</v>
      </c>
      <c r="J6" s="11">
        <f t="shared" si="2"/>
        <v>7.4310895544296809</v>
      </c>
      <c r="K6" s="12">
        <f t="shared" si="3"/>
        <v>26846.238000000001</v>
      </c>
      <c r="L6" s="9">
        <v>101.9</v>
      </c>
      <c r="M6" s="13">
        <f t="shared" si="4"/>
        <v>101.7709441476435</v>
      </c>
    </row>
    <row r="7" spans="1:15" ht="19.5" customHeight="1" x14ac:dyDescent="0.2">
      <c r="A7" s="8" t="s">
        <v>17</v>
      </c>
      <c r="B7" s="9">
        <v>876</v>
      </c>
      <c r="C7" s="9">
        <v>854</v>
      </c>
      <c r="D7" s="10">
        <f t="shared" si="5"/>
        <v>7235</v>
      </c>
      <c r="E7" s="9">
        <v>888.2</v>
      </c>
      <c r="F7" s="10">
        <f t="shared" si="6"/>
        <v>7258.2</v>
      </c>
      <c r="G7" s="14">
        <v>7.4</v>
      </c>
      <c r="H7" s="11">
        <f t="shared" si="0"/>
        <v>7.435033222591362</v>
      </c>
      <c r="I7" s="11">
        <f t="shared" si="1"/>
        <v>7.41245928788297</v>
      </c>
      <c r="J7" s="11">
        <f t="shared" si="2"/>
        <v>7.4262092130334514</v>
      </c>
      <c r="K7" s="12">
        <f t="shared" si="3"/>
        <v>26855.34</v>
      </c>
      <c r="L7" s="9">
        <v>102.09</v>
      </c>
      <c r="M7" s="13">
        <f t="shared" si="4"/>
        <v>101.97172091573853</v>
      </c>
    </row>
    <row r="8" spans="1:15" ht="19.5" customHeight="1" x14ac:dyDescent="0.2">
      <c r="A8" s="8" t="s">
        <v>18</v>
      </c>
      <c r="B8" s="9">
        <v>35746</v>
      </c>
      <c r="C8" s="9">
        <v>865</v>
      </c>
      <c r="D8" s="10">
        <f t="shared" si="5"/>
        <v>24675.5</v>
      </c>
      <c r="E8" s="9">
        <v>31324</v>
      </c>
      <c r="F8" s="10">
        <f t="shared" si="6"/>
        <v>37694</v>
      </c>
      <c r="G8" s="14">
        <v>8.14</v>
      </c>
      <c r="H8" s="11">
        <f t="shared" si="0"/>
        <v>42.409006219765033</v>
      </c>
      <c r="I8" s="11">
        <f t="shared" si="1"/>
        <v>7.2853347896286458</v>
      </c>
      <c r="J8" s="11">
        <f t="shared" si="2"/>
        <v>4.0211795668324823</v>
      </c>
      <c r="K8" s="12">
        <f t="shared" si="3"/>
        <v>153414.58000000002</v>
      </c>
      <c r="L8" s="9">
        <v>642.96</v>
      </c>
      <c r="M8" s="13">
        <f t="shared" si="4"/>
        <v>642.27480777928804</v>
      </c>
    </row>
    <row r="11" spans="1:15" ht="16" thickBot="1" x14ac:dyDescent="0.25"/>
    <row r="12" spans="1:15" ht="41" customHeight="1" thickBot="1" x14ac:dyDescent="0.25">
      <c r="A12" s="4"/>
      <c r="B12" s="31" t="s">
        <v>27</v>
      </c>
      <c r="C12" s="32" t="s">
        <v>25</v>
      </c>
      <c r="D12" s="33" t="s">
        <v>34</v>
      </c>
      <c r="E12" s="33" t="s">
        <v>35</v>
      </c>
    </row>
    <row r="13" spans="1:15" ht="16" thickBot="1" x14ac:dyDescent="0.25">
      <c r="A13" s="1" t="s">
        <v>18</v>
      </c>
      <c r="B13" s="3">
        <v>24675.5</v>
      </c>
      <c r="C13" s="2">
        <v>642.96</v>
      </c>
      <c r="D13" s="6">
        <f>POWER(B13,3)</f>
        <v>15024425848818.875</v>
      </c>
      <c r="E13" s="6">
        <f>POWER(C13,2)</f>
        <v>413397.56160000007</v>
      </c>
    </row>
    <row r="14" spans="1:15" ht="16" thickBot="1" x14ac:dyDescent="0.25">
      <c r="A14" s="1" t="s">
        <v>3</v>
      </c>
      <c r="B14" s="3">
        <v>7225.5</v>
      </c>
      <c r="C14" s="2">
        <v>101.98</v>
      </c>
      <c r="D14" s="6">
        <f>POWER(B14,3)</f>
        <v>377227821981.375</v>
      </c>
      <c r="E14" s="6">
        <f>POWER(C14,2)</f>
        <v>10399.920400000001</v>
      </c>
    </row>
    <row r="15" spans="1:15" ht="16" thickBot="1" x14ac:dyDescent="0.25">
      <c r="A15" s="1" t="s">
        <v>1</v>
      </c>
      <c r="B15" s="3">
        <v>42411</v>
      </c>
      <c r="C15" s="2">
        <v>1448.74</v>
      </c>
      <c r="D15" s="6">
        <f t="shared" ref="D15:D16" si="7">POWER(B15,3)</f>
        <v>76284365472531</v>
      </c>
      <c r="E15" s="6">
        <f t="shared" ref="E15:E16" si="8">POWER(C15,2)</f>
        <v>2098847.5876000002</v>
      </c>
    </row>
    <row r="16" spans="1:15" ht="16" thickBot="1" x14ac:dyDescent="0.25">
      <c r="A16" s="1" t="s">
        <v>2</v>
      </c>
      <c r="B16" s="3">
        <v>72770</v>
      </c>
      <c r="C16" s="2">
        <v>3252.45</v>
      </c>
      <c r="D16" s="6">
        <f t="shared" si="7"/>
        <v>385351562933000</v>
      </c>
      <c r="E16" s="6">
        <f t="shared" si="8"/>
        <v>10578431.002499999</v>
      </c>
    </row>
  </sheetData>
  <pageMargins left="0.7" right="0.7" top="0.75" bottom="0.75" header="0.3" footer="0.3"/>
  <pageSetup paperSize="9" scale="6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C077A-7968-48C6-9DA2-779241C1EEE2}">
  <dimension ref="A1:H21"/>
  <sheetViews>
    <sheetView workbookViewId="0">
      <selection activeCell="J10" sqref="J10"/>
    </sheetView>
  </sheetViews>
  <sheetFormatPr baseColWidth="10" defaultColWidth="10.6640625" defaultRowHeight="15" x14ac:dyDescent="0.2"/>
  <cols>
    <col min="4" max="4" width="12.6640625" bestFit="1" customWidth="1"/>
    <col min="5" max="5" width="16.33203125" customWidth="1"/>
    <col min="6" max="6" width="16.33203125" hidden="1" customWidth="1"/>
    <col min="7" max="7" width="16" customWidth="1"/>
  </cols>
  <sheetData>
    <row r="1" spans="1:8" x14ac:dyDescent="0.2">
      <c r="A1" s="7" t="s">
        <v>15</v>
      </c>
      <c r="B1" s="15" t="s">
        <v>19</v>
      </c>
      <c r="C1" s="7" t="s">
        <v>7</v>
      </c>
      <c r="D1" s="7" t="s">
        <v>9</v>
      </c>
      <c r="E1" s="7" t="s">
        <v>10</v>
      </c>
      <c r="F1" s="7" t="s">
        <v>20</v>
      </c>
      <c r="G1" s="7" t="s">
        <v>11</v>
      </c>
      <c r="H1" s="7" t="s">
        <v>12</v>
      </c>
    </row>
    <row r="2" spans="1:8" x14ac:dyDescent="0.2">
      <c r="A2" s="16" t="s">
        <v>8</v>
      </c>
      <c r="B2" s="16">
        <v>0.03</v>
      </c>
      <c r="C2" s="16">
        <v>0.2</v>
      </c>
      <c r="D2" s="17">
        <f>G2*E2/(2*3.14*H2)</f>
        <v>30499016.387707144</v>
      </c>
      <c r="E2" s="16">
        <v>2</v>
      </c>
      <c r="F2" s="16">
        <f>SQRT(2*H2*B2*10^6/(G2*C2^2))</f>
        <v>0.12515202725160721</v>
      </c>
      <c r="G2" s="18">
        <v>1.604E-19</v>
      </c>
      <c r="H2" s="18">
        <v>1.6749000000000001E-27</v>
      </c>
    </row>
    <row r="3" spans="1:8" x14ac:dyDescent="0.2">
      <c r="A3" s="16" t="s">
        <v>8</v>
      </c>
      <c r="B3" s="16">
        <v>0.03</v>
      </c>
      <c r="C3" s="16">
        <v>0.2</v>
      </c>
      <c r="D3" s="17">
        <f t="shared" ref="D3:D4" si="0">G3*E3/(2*3.14*H3)</f>
        <v>22874262.290780358</v>
      </c>
      <c r="E3" s="16">
        <v>1.5</v>
      </c>
      <c r="F3" s="16">
        <f>SQRT(2*H3*B3*10^6/(G3*C3^2))</f>
        <v>0.12515202725160721</v>
      </c>
      <c r="G3" s="18">
        <v>1.604E-19</v>
      </c>
      <c r="H3" s="18">
        <v>1.6749000000000001E-27</v>
      </c>
    </row>
    <row r="4" spans="1:8" x14ac:dyDescent="0.2">
      <c r="A4" s="16" t="s">
        <v>8</v>
      </c>
      <c r="B4" s="16">
        <v>0.03</v>
      </c>
      <c r="C4" s="16">
        <v>0.2</v>
      </c>
      <c r="D4" s="17">
        <f t="shared" si="0"/>
        <v>15249508.193853572</v>
      </c>
      <c r="E4" s="16">
        <v>1</v>
      </c>
      <c r="F4" s="16">
        <f t="shared" ref="F4:F16" si="1">SQRT(2*H4*B4*10^6/(G4*C4^2))</f>
        <v>0.12515202725160721</v>
      </c>
      <c r="G4" s="18">
        <v>1.604E-19</v>
      </c>
      <c r="H4" s="18">
        <v>1.6749000000000001E-27</v>
      </c>
    </row>
    <row r="5" spans="1:8" x14ac:dyDescent="0.2">
      <c r="A5" s="16" t="s">
        <v>8</v>
      </c>
      <c r="B5" s="16">
        <v>0.19</v>
      </c>
      <c r="C5" s="16">
        <v>0.5</v>
      </c>
      <c r="D5" s="17">
        <f t="shared" ref="D5" si="2">G5*E5/(2*3.14*H5)</f>
        <v>15249508.193853572</v>
      </c>
      <c r="E5" s="16">
        <v>1</v>
      </c>
      <c r="F5" s="16">
        <f t="shared" si="1"/>
        <v>0.12598361133175032</v>
      </c>
      <c r="G5" s="18">
        <v>1.604E-19</v>
      </c>
      <c r="H5" s="18">
        <v>1.6749000000000001E-27</v>
      </c>
    </row>
    <row r="6" spans="1:8" x14ac:dyDescent="0.2">
      <c r="A6" s="16" t="s">
        <v>8</v>
      </c>
      <c r="B6" s="16">
        <v>0.03</v>
      </c>
      <c r="C6" s="16">
        <v>0.2</v>
      </c>
      <c r="D6" s="18">
        <v>25000000</v>
      </c>
      <c r="E6" s="19">
        <f>D6*2*3.14*H6/G6</f>
        <v>1.6393971321695762</v>
      </c>
      <c r="F6" s="16">
        <f t="shared" si="1"/>
        <v>0.12515202725160721</v>
      </c>
      <c r="G6" s="18">
        <v>1.604E-19</v>
      </c>
      <c r="H6" s="18">
        <v>1.6749000000000001E-27</v>
      </c>
    </row>
    <row r="7" spans="1:8" x14ac:dyDescent="0.2">
      <c r="A7" s="16" t="s">
        <v>8</v>
      </c>
      <c r="B7" s="16">
        <v>0.19</v>
      </c>
      <c r="C7" s="16">
        <v>0.5</v>
      </c>
      <c r="D7" s="18">
        <v>10000000</v>
      </c>
      <c r="E7" s="19">
        <f t="shared" ref="E7:E14" si="3">D7*2*3.14*H7/G7</f>
        <v>0.65575885286783042</v>
      </c>
      <c r="F7" s="16">
        <f t="shared" si="1"/>
        <v>0.12598361133175032</v>
      </c>
      <c r="G7" s="18">
        <v>1.604E-19</v>
      </c>
      <c r="H7" s="18">
        <v>1.6749000000000001E-27</v>
      </c>
    </row>
    <row r="8" spans="1:8" x14ac:dyDescent="0.2">
      <c r="A8" s="16" t="s">
        <v>8</v>
      </c>
      <c r="B8" s="16">
        <v>0.75</v>
      </c>
      <c r="C8" s="16">
        <v>1</v>
      </c>
      <c r="D8" s="18">
        <v>5000000</v>
      </c>
      <c r="E8" s="19">
        <f t="shared" si="3"/>
        <v>0.32787942643391521</v>
      </c>
      <c r="F8" s="16">
        <f t="shared" si="1"/>
        <v>0.12515202725160721</v>
      </c>
      <c r="G8" s="18">
        <v>1.604E-19</v>
      </c>
      <c r="H8" s="18">
        <v>1.6749000000000001E-27</v>
      </c>
    </row>
    <row r="9" spans="1:8" x14ac:dyDescent="0.2">
      <c r="A9" s="20" t="s">
        <v>21</v>
      </c>
      <c r="B9" s="20">
        <v>0.3</v>
      </c>
      <c r="C9" s="20">
        <v>0.2</v>
      </c>
      <c r="D9" s="21">
        <v>50000000</v>
      </c>
      <c r="E9" s="22">
        <f t="shared" si="3"/>
        <v>0.36771670822942648</v>
      </c>
      <c r="F9" s="20">
        <f t="shared" si="1"/>
        <v>0.13253710721164064</v>
      </c>
      <c r="G9" s="21">
        <v>1.604E-19</v>
      </c>
      <c r="H9" s="21">
        <v>1.8784000000000001E-28</v>
      </c>
    </row>
    <row r="10" spans="1:8" x14ac:dyDescent="0.2">
      <c r="A10" s="20" t="s">
        <v>21</v>
      </c>
      <c r="B10" s="20">
        <v>1.88</v>
      </c>
      <c r="C10" s="20">
        <v>0.5</v>
      </c>
      <c r="D10" s="21">
        <v>25000000</v>
      </c>
      <c r="E10" s="22">
        <f t="shared" si="3"/>
        <v>0.18385835411471324</v>
      </c>
      <c r="F10" s="20">
        <f t="shared" si="1"/>
        <v>0.13271370570064722</v>
      </c>
      <c r="G10" s="21">
        <v>1.604E-19</v>
      </c>
      <c r="H10" s="21">
        <v>1.8784000000000001E-28</v>
      </c>
    </row>
    <row r="11" spans="1:8" x14ac:dyDescent="0.2">
      <c r="A11" s="23" t="s">
        <v>13</v>
      </c>
      <c r="B11" s="23">
        <v>0.03</v>
      </c>
      <c r="C11" s="23">
        <v>0.2</v>
      </c>
      <c r="D11" s="24">
        <v>10000000</v>
      </c>
      <c r="E11" s="25">
        <f t="shared" si="3"/>
        <v>1.3092468827930173</v>
      </c>
      <c r="F11" s="23">
        <f t="shared" si="1"/>
        <v>0.17683840207623963</v>
      </c>
      <c r="G11" s="24">
        <f>G2</f>
        <v>1.604E-19</v>
      </c>
      <c r="H11" s="24">
        <v>3.3439999999999998E-27</v>
      </c>
    </row>
    <row r="12" spans="1:8" x14ac:dyDescent="0.2">
      <c r="A12" s="23" t="s">
        <v>13</v>
      </c>
      <c r="B12" s="23">
        <v>0.19</v>
      </c>
      <c r="C12" s="23">
        <v>0.5</v>
      </c>
      <c r="D12" s="24">
        <v>5000000</v>
      </c>
      <c r="E12" s="23">
        <f t="shared" ref="E12:E13" si="4">D12*2*3.14*H12/G12</f>
        <v>0.65462344139650863</v>
      </c>
      <c r="F12" s="23">
        <f t="shared" si="1"/>
        <v>0.17801342099645984</v>
      </c>
      <c r="G12" s="24">
        <f>G4</f>
        <v>1.604E-19</v>
      </c>
      <c r="H12" s="24">
        <v>3.3439999999999998E-27</v>
      </c>
    </row>
    <row r="13" spans="1:8" x14ac:dyDescent="0.2">
      <c r="A13" s="23" t="s">
        <v>13</v>
      </c>
      <c r="B13" s="23">
        <v>0.75</v>
      </c>
      <c r="C13" s="23">
        <v>1</v>
      </c>
      <c r="D13" s="24">
        <v>5000000</v>
      </c>
      <c r="E13" s="23">
        <f t="shared" si="4"/>
        <v>0.65462344139650863</v>
      </c>
      <c r="F13" s="23">
        <f t="shared" si="1"/>
        <v>0.17683840207623966</v>
      </c>
      <c r="G13" s="24">
        <f>G5</f>
        <v>1.604E-19</v>
      </c>
      <c r="H13" s="24">
        <v>3.3439999999999998E-27</v>
      </c>
    </row>
    <row r="14" spans="1:8" x14ac:dyDescent="0.2">
      <c r="A14" s="26" t="s">
        <v>14</v>
      </c>
      <c r="B14" s="26">
        <v>0.03</v>
      </c>
      <c r="C14" s="26">
        <v>0.2</v>
      </c>
      <c r="D14" s="27">
        <v>15000000</v>
      </c>
      <c r="E14" s="28">
        <f t="shared" si="3"/>
        <v>1.9672765586034915</v>
      </c>
      <c r="F14" s="26">
        <f t="shared" si="1"/>
        <v>0.17699169429771008</v>
      </c>
      <c r="G14" s="27">
        <f>2*G2</f>
        <v>3.2080000000000001E-19</v>
      </c>
      <c r="H14" s="27">
        <f>4*H2</f>
        <v>6.6996000000000006E-27</v>
      </c>
    </row>
    <row r="15" spans="1:8" x14ac:dyDescent="0.2">
      <c r="A15" s="26" t="s">
        <v>14</v>
      </c>
      <c r="B15" s="26">
        <v>0.19</v>
      </c>
      <c r="C15" s="26">
        <v>0.5</v>
      </c>
      <c r="D15" s="27">
        <v>15000000</v>
      </c>
      <c r="E15" s="26">
        <f t="shared" ref="E15" si="5">D15*2*3.14*H15/G15</f>
        <v>1.9672765586034915</v>
      </c>
      <c r="F15" s="26">
        <f t="shared" si="1"/>
        <v>0.17816773178210205</v>
      </c>
      <c r="G15" s="27">
        <f>2*G4</f>
        <v>3.2080000000000001E-19</v>
      </c>
      <c r="H15" s="27">
        <f>4*H4</f>
        <v>6.6996000000000006E-27</v>
      </c>
    </row>
    <row r="16" spans="1:8" x14ac:dyDescent="0.2">
      <c r="A16" s="26" t="s">
        <v>14</v>
      </c>
      <c r="B16" s="26">
        <v>0.75</v>
      </c>
      <c r="C16" s="26">
        <v>1</v>
      </c>
      <c r="D16" s="27">
        <v>5000000</v>
      </c>
      <c r="E16" s="26">
        <f t="shared" ref="E16" si="6">D16*2*3.14*H16/G16</f>
        <v>0.65575885286783042</v>
      </c>
      <c r="F16" s="26">
        <f t="shared" si="1"/>
        <v>0.17699169429771011</v>
      </c>
      <c r="G16" s="27">
        <f>2*G12</f>
        <v>3.2080000000000001E-19</v>
      </c>
      <c r="H16" s="27">
        <f>4*H2</f>
        <v>6.6996000000000006E-27</v>
      </c>
    </row>
    <row r="19" spans="4:4" x14ac:dyDescent="0.2">
      <c r="D19" s="5"/>
    </row>
    <row r="20" spans="4:4" x14ac:dyDescent="0.2">
      <c r="D20" s="5"/>
    </row>
    <row r="21" spans="4:4" x14ac:dyDescent="0.2">
      <c r="D21" s="5"/>
    </row>
  </sheetData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SATELITES</vt:lpstr>
      <vt:lpstr>CICLOTRON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SUSANA COMESANA ALVAREZ</cp:lastModifiedBy>
  <cp:lastPrinted>2025-01-05T10:26:38Z</cp:lastPrinted>
  <dcterms:created xsi:type="dcterms:W3CDTF">2018-01-08T22:15:31Z</dcterms:created>
  <dcterms:modified xsi:type="dcterms:W3CDTF">2025-01-05T10:38:30Z</dcterms:modified>
</cp:coreProperties>
</file>