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95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<sst xmlns="http://schemas.openxmlformats.org/spreadsheetml/2006/main" count="190" uniqueCount="175">
  <si>
    <t>Consumos estimados de la instalación.</t>
  </si>
  <si>
    <t>Tcelula = Tambiente + G · ((TONC-20)/800)</t>
  </si>
  <si>
    <t>Observaciones</t>
  </si>
  <si>
    <t>Potencia (W)</t>
  </si>
  <si>
    <t>Nº</t>
  </si>
  <si>
    <t>Tiempo(h)</t>
  </si>
  <si>
    <t>Total (W·h)</t>
  </si>
  <si>
    <t>Iluminación</t>
  </si>
  <si>
    <t>Tv</t>
  </si>
  <si>
    <t>Tcelula</t>
  </si>
  <si>
    <t>Tambiente</t>
  </si>
  <si>
    <t>G</t>
  </si>
  <si>
    <t>TONC</t>
  </si>
  <si>
    <t>Ordenador</t>
  </si>
  <si>
    <t>Cargador</t>
  </si>
  <si>
    <t>Microondas</t>
  </si>
  <si>
    <t>TONC = Temperatura de operación nominal de la celula</t>
  </si>
  <si>
    <t>Nevera</t>
  </si>
  <si>
    <t>Varios usos</t>
  </si>
  <si>
    <t>TOTAL</t>
  </si>
  <si>
    <r>
      <rPr>
        <sz val="11"/>
        <color theme="1"/>
        <rFont val="Calibri"/>
        <charset val="134"/>
        <scheme val="minor"/>
      </rPr>
      <t>Voc,tc = Voc,stc · (1 + (</t>
    </r>
    <r>
      <rPr>
        <sz val="11"/>
        <color theme="1"/>
        <rFont val="Symbol"/>
        <charset val="134"/>
      </rPr>
      <t>b</t>
    </r>
    <r>
      <rPr>
        <sz val="11"/>
        <color theme="1"/>
        <rFont val="Calibri"/>
        <charset val="134"/>
        <scheme val="minor"/>
      </rPr>
      <t>/100)·(Tc - Tc, stc))</t>
    </r>
  </si>
  <si>
    <t>Irradiación sobre las placas.</t>
  </si>
  <si>
    <t>Voc,tc</t>
  </si>
  <si>
    <t>Voc,Stc</t>
  </si>
  <si>
    <t>b</t>
  </si>
  <si>
    <t>Tc</t>
  </si>
  <si>
    <t>Tc,stc</t>
  </si>
  <si>
    <t xml:space="preserve">Localidad </t>
  </si>
  <si>
    <t>Muros</t>
  </si>
  <si>
    <t>(A CORUÑA)</t>
  </si>
  <si>
    <t xml:space="preserve">Latitud: </t>
  </si>
  <si>
    <t>42º</t>
  </si>
  <si>
    <t>Norte</t>
  </si>
  <si>
    <t>Longitud:</t>
  </si>
  <si>
    <t>9º</t>
  </si>
  <si>
    <t>Oeste</t>
  </si>
  <si>
    <t>Insolación media para una placa solar en posición horizontal.</t>
  </si>
  <si>
    <t xml:space="preserve">                   (Angulo positivo)</t>
  </si>
  <si>
    <t>Para el mes de Diciembre:</t>
  </si>
  <si>
    <t>Gdm(0) =</t>
  </si>
  <si>
    <t>kW·h/m2·día</t>
  </si>
  <si>
    <t xml:space="preserve">                    Orientación Este </t>
  </si>
  <si>
    <t xml:space="preserve">                    sería negativo</t>
  </si>
  <si>
    <t>Orientación e inclinación óptimas (según IDAE).</t>
  </si>
  <si>
    <t>Tabla III</t>
  </si>
  <si>
    <t>Periodo de diseño</t>
  </si>
  <si>
    <r>
      <t>b</t>
    </r>
    <r>
      <rPr>
        <sz val="11"/>
        <color theme="1"/>
        <rFont val="Calibri"/>
        <charset val="134"/>
        <scheme val="minor"/>
      </rPr>
      <t>opt</t>
    </r>
  </si>
  <si>
    <t>K</t>
  </si>
  <si>
    <t>Diciembre</t>
  </si>
  <si>
    <r>
      <t>f</t>
    </r>
    <r>
      <rPr>
        <sz val="11"/>
        <color theme="1"/>
        <rFont val="Calibri"/>
        <charset val="134"/>
        <scheme val="minor"/>
      </rPr>
      <t xml:space="preserve"> + 10</t>
    </r>
  </si>
  <si>
    <t>Julio</t>
  </si>
  <si>
    <r>
      <t>f</t>
    </r>
    <r>
      <rPr>
        <sz val="11"/>
        <color theme="1"/>
        <rFont val="Calibri"/>
        <charset val="134"/>
        <scheme val="minor"/>
      </rPr>
      <t xml:space="preserve"> - 20</t>
    </r>
  </si>
  <si>
    <t>Anual</t>
  </si>
  <si>
    <r>
      <t>f</t>
    </r>
    <r>
      <rPr>
        <sz val="11"/>
        <color theme="1"/>
        <rFont val="Calibri"/>
        <charset val="134"/>
        <scheme val="minor"/>
      </rPr>
      <t xml:space="preserve"> - 10</t>
    </r>
  </si>
  <si>
    <t></t>
  </si>
  <si>
    <t xml:space="preserve">   Orientación respecto al sur</t>
  </si>
  <si>
    <r>
      <t>f</t>
    </r>
    <r>
      <rPr>
        <sz val="11"/>
        <color theme="1"/>
        <rFont val="Calibri"/>
        <charset val="134"/>
        <scheme val="minor"/>
      </rPr>
      <t xml:space="preserve"> = Latitud del lugar en grados</t>
    </r>
  </si>
  <si>
    <t></t>
  </si>
  <si>
    <t xml:space="preserve">    Inclinación respecto a la horizontal</t>
  </si>
  <si>
    <t xml:space="preserve">Por lo tanto el ángulo optimo para la instalación será de : </t>
  </si>
  <si>
    <t>0º</t>
  </si>
  <si>
    <r>
      <rPr>
        <b/>
        <sz val="11"/>
        <color rgb="FFFF0000"/>
        <rFont val="OpenSymbol"/>
        <charset val="134"/>
      </rPr>
      <t></t>
    </r>
    <r>
      <rPr>
        <b/>
        <sz val="11"/>
        <color rgb="FFFF0000"/>
        <rFont val="Arial"/>
        <charset val="134"/>
      </rPr>
      <t>opt.</t>
    </r>
  </si>
  <si>
    <t>52º</t>
  </si>
  <si>
    <t>Orientación e Inclinación real de las placas (por ejemplo porque son coplanares con un tejado).</t>
  </si>
  <si>
    <r>
      <rPr>
        <b/>
        <sz val="11"/>
        <color rgb="FFFF0000"/>
        <rFont val="OpenSymbol"/>
        <charset val="134"/>
      </rPr>
      <t></t>
    </r>
    <r>
      <rPr>
        <b/>
        <sz val="11"/>
        <color rgb="FFFF0000"/>
        <rFont val="Arial"/>
        <charset val="134"/>
      </rPr>
      <t>real</t>
    </r>
  </si>
  <si>
    <t>20º</t>
  </si>
  <si>
    <t>Factor de irradiación.</t>
  </si>
  <si>
    <r>
      <rPr>
        <b/>
        <sz val="11"/>
        <color rgb="FFFF0000"/>
        <rFont val="OpenSymbol"/>
        <charset val="134"/>
      </rPr>
      <t></t>
    </r>
    <r>
      <rPr>
        <b/>
        <sz val="11"/>
        <color rgb="FFFF0000"/>
        <rFont val="Arial"/>
        <charset val="134"/>
      </rPr>
      <t>real</t>
    </r>
  </si>
  <si>
    <t>70º</t>
  </si>
  <si>
    <t>FI</t>
  </si>
  <si>
    <t>Irradiación sobre las placas en su posición real (kW·h/m2·día).</t>
  </si>
  <si>
    <r>
      <t>Gdm (</t>
    </r>
    <r>
      <rPr>
        <sz val="11"/>
        <color theme="1"/>
        <rFont val="Symbol"/>
        <charset val="134"/>
      </rPr>
      <t>a,b</t>
    </r>
    <r>
      <rPr>
        <sz val="11"/>
        <color theme="1"/>
        <rFont val="Calibri"/>
        <charset val="134"/>
        <scheme val="minor"/>
      </rPr>
      <t>) = Gdm(0) · K · FI · FS</t>
    </r>
  </si>
  <si>
    <r>
      <t>Gdm(</t>
    </r>
    <r>
      <rPr>
        <sz val="11"/>
        <color theme="1"/>
        <rFont val="Symbol"/>
        <charset val="134"/>
      </rPr>
      <t>a,b</t>
    </r>
    <r>
      <rPr>
        <sz val="11"/>
        <color theme="1"/>
        <rFont val="Calibri"/>
        <charset val="134"/>
        <scheme val="minor"/>
      </rPr>
      <t>): Irradiación sobre placas reales</t>
    </r>
  </si>
  <si>
    <t>Gdm(0): Irradiación sobre placa horizontal según valores oficiales</t>
  </si>
  <si>
    <t>K: Factor de corrección dado por la tabla III anterior</t>
  </si>
  <si>
    <t>FI: Factor de irradiación (es una corrección por no estar las placas colocadas de forma óptima)</t>
  </si>
  <si>
    <t>FS: Factor de sombreado. (si no hay sombras es igual a 1)</t>
  </si>
  <si>
    <t>Gdm</t>
  </si>
  <si>
    <t>Gdm(0)</t>
  </si>
  <si>
    <t>FS</t>
  </si>
  <si>
    <t>Potencia total a generar.</t>
  </si>
  <si>
    <t>Pmp,min</t>
  </si>
  <si>
    <t>Potencia pico del generador</t>
  </si>
  <si>
    <t>ED</t>
  </si>
  <si>
    <t>Consumo diario KW·h/día</t>
  </si>
  <si>
    <t>GCEM</t>
  </si>
  <si>
    <t>1 kW/m2</t>
  </si>
  <si>
    <r>
      <t>Gdm(</t>
    </r>
    <r>
      <rPr>
        <sz val="11"/>
        <color theme="1"/>
        <rFont val="Symbol"/>
        <charset val="134"/>
      </rPr>
      <t>a,b</t>
    </r>
    <r>
      <rPr>
        <sz val="11"/>
        <color theme="1"/>
        <rFont val="Calibri"/>
        <charset val="134"/>
        <scheme val="minor"/>
      </rPr>
      <t>)</t>
    </r>
  </si>
  <si>
    <t>Irradiación sobre los paneles reales</t>
  </si>
  <si>
    <t>PR</t>
  </si>
  <si>
    <t>Rendimiento energético</t>
  </si>
  <si>
    <t>Sistemas con inversor  PR= 0,7</t>
  </si>
  <si>
    <t>Sistemas con inversor y baterías PR = 0,6</t>
  </si>
  <si>
    <t>Pmp</t>
  </si>
  <si>
    <t>Gdm()</t>
  </si>
  <si>
    <t>Generador seleccionado.</t>
  </si>
  <si>
    <t>Se selecciona el siguiente panel:</t>
  </si>
  <si>
    <t>nº de placas solares a utilizar.</t>
  </si>
  <si>
    <t>nº paneles = Pmp / Potencia panel</t>
  </si>
  <si>
    <t>nº paneles</t>
  </si>
  <si>
    <t>P. panel</t>
  </si>
  <si>
    <t>Por lo tanto se necesitarán 20 paneles HT-340. (pvp individual  de 234 euros)</t>
  </si>
  <si>
    <t>Elección de la tensión de la instalación.</t>
  </si>
  <si>
    <t>Generalmente se utilizan las siguientes tensiones en función de la potencia de la instalación.</t>
  </si>
  <si>
    <t>Potencia demandada por el sistema (W)</t>
  </si>
  <si>
    <t>Tensión de trabajo del sistema fotovoltaico (Volts)</t>
  </si>
  <si>
    <t>Menos de 1.500 W</t>
  </si>
  <si>
    <t>12 V</t>
  </si>
  <si>
    <t>Entre 1.500 W y 5.000 W</t>
  </si>
  <si>
    <t>24 - 48 V</t>
  </si>
  <si>
    <t>Más de 5.000 W</t>
  </si>
  <si>
    <t>120 - 300 V</t>
  </si>
  <si>
    <t>La tensión de trabajo será de:</t>
  </si>
  <si>
    <t>V</t>
  </si>
  <si>
    <t>Configuración de los paneles.</t>
  </si>
  <si>
    <t xml:space="preserve">Para alcanzar los 186,75 V se colocarán 5 paneles en serie, a su vez, se colocarán 4 strings de este tipo </t>
  </si>
  <si>
    <t>en paralelo (ver plano XXX).</t>
  </si>
  <si>
    <t>Previsión de potencia de la instalación electrica "de la vivienda".</t>
  </si>
  <si>
    <t>Cálculo de baterías.</t>
  </si>
  <si>
    <t>La capacidad del sistema se calculará mediante la siguiente expresión:</t>
  </si>
  <si>
    <t>A= Autonomía del sistema en días.</t>
  </si>
  <si>
    <t>Autonomía mínima del sistema:</t>
  </si>
  <si>
    <t>días.</t>
  </si>
  <si>
    <t>C20 = Capacidad del acumulador  en A·h.</t>
  </si>
  <si>
    <t xml:space="preserve">La utilización de la capacidad C20 en vez de la C100 lleva a sobredimensionar el acumulador un 25 % </t>
  </si>
  <si>
    <t>pero ésto se compensa con la pérdida de capacidad con el tiempo.</t>
  </si>
  <si>
    <t>PDmax = Profundidad de descarga máxima.</t>
  </si>
  <si>
    <r>
      <rPr>
        <sz val="11"/>
        <color theme="1"/>
        <rFont val="Symbol"/>
        <charset val="134"/>
      </rPr>
      <t>h</t>
    </r>
    <r>
      <rPr>
        <sz val="11"/>
        <color theme="1"/>
        <rFont val="Calibri"/>
        <charset val="134"/>
        <scheme val="minor"/>
      </rPr>
      <t>inv = rendimiento del inversor.</t>
    </r>
  </si>
  <si>
    <r>
      <rPr>
        <sz val="11"/>
        <color theme="1"/>
        <rFont val="Symbol"/>
        <charset val="134"/>
      </rPr>
      <t>h</t>
    </r>
    <r>
      <rPr>
        <sz val="11"/>
        <color theme="1"/>
        <rFont val="Calibri"/>
        <charset val="134"/>
        <scheme val="minor"/>
      </rPr>
      <t>rb = rendimiento del acumulador + regulador</t>
    </r>
  </si>
  <si>
    <t xml:space="preserve">LD = Consumo diario medio de la carga en A·h. </t>
  </si>
  <si>
    <t>LD = ED / Vnom</t>
  </si>
  <si>
    <t>LD</t>
  </si>
  <si>
    <t>Vnom</t>
  </si>
  <si>
    <t>C20</t>
  </si>
  <si>
    <t>A</t>
  </si>
  <si>
    <t>PDmax</t>
  </si>
  <si>
    <r>
      <rPr>
        <sz val="11"/>
        <color theme="1"/>
        <rFont val="Symbol"/>
        <charset val="134"/>
      </rPr>
      <t>h</t>
    </r>
    <r>
      <rPr>
        <sz val="11"/>
        <color theme="1"/>
        <rFont val="Calibri"/>
        <charset val="134"/>
        <scheme val="minor"/>
      </rPr>
      <t>inv</t>
    </r>
  </si>
  <si>
    <r>
      <rPr>
        <sz val="11"/>
        <color theme="1"/>
        <rFont val="Symbol"/>
        <charset val="134"/>
      </rPr>
      <t>h</t>
    </r>
    <r>
      <rPr>
        <sz val="11"/>
        <color theme="1"/>
        <rFont val="Calibri"/>
        <charset val="134"/>
        <scheme val="minor"/>
      </rPr>
      <t>rb</t>
    </r>
  </si>
  <si>
    <t xml:space="preserve">Regulador de carga. </t>
  </si>
  <si>
    <t>Para este ejemplo se utilizarán un regulador MPPT.</t>
  </si>
  <si>
    <t>Tensiones de entrada y de salida del regulador.</t>
  </si>
  <si>
    <t>Se verá la tensión más alta que produce el campo solar.</t>
  </si>
  <si>
    <t>Voc panel = voltaje a circuito abierto del panel</t>
  </si>
  <si>
    <t>Voc del campo solar = Voc panel · nº de paneles en serie</t>
  </si>
  <si>
    <t>Voc campo</t>
  </si>
  <si>
    <t>Voc panel</t>
  </si>
  <si>
    <t>nº de paneles</t>
  </si>
  <si>
    <t xml:space="preserve">Con esto seleccionamos la tensión de entrada </t>
  </si>
  <si>
    <t>del regulador.</t>
  </si>
  <si>
    <t>Mas adelante: Variación de la tensión con la temperatura.</t>
  </si>
  <si>
    <t>La tensión de salida del regulador será la de las baterías ; en este caso a</t>
  </si>
  <si>
    <t>voltios.</t>
  </si>
  <si>
    <t>Intensidad máxima de carga que puede facilitar el regulador.</t>
  </si>
  <si>
    <t xml:space="preserve">Se dividirá la potencia total de los paneles solares por la tensión de la batería para conocer la corriente </t>
  </si>
  <si>
    <t>máxima de carga.</t>
  </si>
  <si>
    <t>Imáx carga</t>
  </si>
  <si>
    <t>Vbatería</t>
  </si>
  <si>
    <t xml:space="preserve">Por lo tanto se necesitara un regulador con una tensión de entrada mayor de 186,75 V y una intensidad </t>
  </si>
  <si>
    <t>de carga mayor que 154,58 A.</t>
  </si>
  <si>
    <t>P regulador  &gt;</t>
  </si>
  <si>
    <r>
      <t xml:space="preserve">Se seleccionarán dos reguladores en paralelo: </t>
    </r>
    <r>
      <rPr>
        <b/>
        <sz val="11"/>
        <color theme="1"/>
        <rFont val="Calibri"/>
        <charset val="134"/>
        <scheme val="minor"/>
      </rPr>
      <t>MPPT 250/85</t>
    </r>
    <r>
      <rPr>
        <sz val="11"/>
        <color theme="1"/>
        <rFont val="Calibri"/>
        <charset val="134"/>
        <scheme val="minor"/>
      </rPr>
      <t xml:space="preserve"> </t>
    </r>
  </si>
  <si>
    <t xml:space="preserve">Corriente de cortocircuito del campo solar. (tener en cuenta el número de reguladores </t>
  </si>
  <si>
    <t>que hay que poner)</t>
  </si>
  <si>
    <t>Icc campo</t>
  </si>
  <si>
    <t>Icc panel</t>
  </si>
  <si>
    <t>Nº ramas en paralelo</t>
  </si>
  <si>
    <t xml:space="preserve">Esta corriente tiene que ser menor que la </t>
  </si>
  <si>
    <t>que puede soportar el regulador</t>
  </si>
  <si>
    <t xml:space="preserve">Hay que tener en cuenta que a cada regulador (ya que son dos en paralelo) le llegará la mitad del </t>
  </si>
  <si>
    <t>campo solar.</t>
  </si>
  <si>
    <t>Inversor.</t>
  </si>
  <si>
    <t>Por norma general la potencia del inversor se seleccionara en función del IGA de la instalación electrica interior.</t>
  </si>
  <si>
    <t>La tensión de entrada será la de la asociación de baterías.</t>
  </si>
  <si>
    <t>La tensión de salida sera la adecuada a la instalación electrica de alterna.</t>
  </si>
  <si>
    <t>Sección de los cables a utilizar.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</si>
</sst>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76" formatCode="_-* #,##0.00\ &quot;€&quot;_-;\-* #,##0.00\ &quot;€&quot;_-;_-* \-??\ &quot;€&quot;_-;_-@_-"/>
    <numFmt numFmtId="177" formatCode="_-* #,##0\ &quot;€&quot;_-;\-* #,##0\ &quot;€&quot;_-;_-* &quot;-&quot;\ &quot;€&quot;_-;_-@_-"/>
    <numFmt numFmtId="41" formatCode="_-* #,##0_-;\-* #,##0_-;_-* &quot;-&quot;_-;_-@_-"/>
  </numFmts>
  <fonts count="30">
    <font>
      <sz val="11"/>
      <color theme="1"/>
      <name val="Calibri"/>
      <charset val="134"/>
      <scheme val="minor"/>
    </font>
    <font>
      <b/>
      <sz val="11"/>
      <color rgb="FF321EC5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b/>
      <sz val="11"/>
      <color theme="8" tint="-0.25"/>
      <name val="Calibri"/>
      <charset val="134"/>
      <scheme val="minor"/>
    </font>
    <font>
      <b/>
      <sz val="11"/>
      <color rgb="FF00B050"/>
      <name val="Calibri"/>
      <charset val="134"/>
      <scheme val="minor"/>
    </font>
    <font>
      <sz val="11"/>
      <color theme="1"/>
      <name val="Symbol"/>
      <charset val="134"/>
    </font>
    <font>
      <sz val="11"/>
      <color theme="1"/>
      <name val="OpenSymbol"/>
      <charset val="134"/>
    </font>
    <font>
      <b/>
      <sz val="11"/>
      <color rgb="FFFF0000"/>
      <name val="OpenSymbol"/>
      <charset val="134"/>
    </font>
    <font>
      <b/>
      <sz val="11"/>
      <color rgb="FF401BC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0" borderId="21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3" borderId="20" applyNumberFormat="0" applyAlignment="0" applyProtection="0">
      <alignment vertical="center"/>
    </xf>
    <xf numFmtId="0" fontId="0" fillId="9" borderId="22" applyNumberFormat="0" applyFon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10" borderId="24" applyNumberFormat="0" applyAlignment="0" applyProtection="0">
      <alignment vertical="center"/>
    </xf>
    <xf numFmtId="0" fontId="23" fillId="3" borderId="24" applyNumberFormat="0" applyAlignment="0" applyProtection="0">
      <alignment vertical="center"/>
    </xf>
    <xf numFmtId="0" fontId="25" fillId="12" borderId="26" applyNumberFormat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2" fontId="0" fillId="0" borderId="0" xfId="0" applyNumberFormat="1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5" fillId="0" borderId="5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7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3" fillId="0" borderId="5" xfId="0" applyFont="1" applyBorder="1">
      <alignment vertical="center"/>
    </xf>
    <xf numFmtId="0" fontId="8" fillId="0" borderId="0" xfId="0" applyFont="1">
      <alignment vertical="center"/>
    </xf>
    <xf numFmtId="0" fontId="0" fillId="0" borderId="0" xfId="0" applyFont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2" fontId="0" fillId="0" borderId="17" xfId="0" applyNumberFormat="1" applyBorder="1">
      <alignment vertical="center"/>
    </xf>
    <xf numFmtId="2" fontId="0" fillId="0" borderId="18" xfId="0" applyNumberFormat="1" applyBorder="1">
      <alignment vertical="center"/>
    </xf>
    <xf numFmtId="2" fontId="0" fillId="0" borderId="19" xfId="0" applyNumberFormat="1" applyBorder="1">
      <alignment vertical="center"/>
    </xf>
    <xf numFmtId="0" fontId="2" fillId="0" borderId="0" xfId="0" applyFont="1" applyBorder="1">
      <alignment vertical="center"/>
    </xf>
    <xf numFmtId="2" fontId="0" fillId="0" borderId="5" xfId="0" applyNumberFormat="1" applyBorder="1">
      <alignment vertical="center"/>
    </xf>
    <xf numFmtId="0" fontId="5" fillId="0" borderId="5" xfId="0" applyFont="1" applyBorder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4" fontId="0" fillId="0" borderId="5" xfId="0" applyNumberForma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2" fontId="2" fillId="0" borderId="5" xfId="0" applyNumberFormat="1" applyFont="1" applyBorder="1">
      <alignment vertical="center"/>
    </xf>
    <xf numFmtId="0" fontId="0" fillId="0" borderId="0" xfId="0" applyFont="1" applyBorder="1">
      <alignment vertical="center"/>
    </xf>
    <xf numFmtId="0" fontId="9" fillId="0" borderId="5" xfId="0" applyFont="1" applyBorder="1">
      <alignment vertical="center"/>
    </xf>
  </cellXfs>
  <cellStyles count="49">
    <cellStyle name="Normal" xfId="0" builtinId="0"/>
    <cellStyle name="Título 3" xfId="1" builtinId="18"/>
    <cellStyle name="Moneda [0]" xfId="2" builtinId="7"/>
    <cellStyle name="40% - Énfasis1" xfId="3" builtinId="31"/>
    <cellStyle name="Coma [0]" xfId="4" builtinId="6"/>
    <cellStyle name="Moneda" xfId="5" builtinId="4"/>
    <cellStyle name="Coma" xfId="6" builtinId="3"/>
    <cellStyle name="Porcentaje" xfId="7" builtinId="5"/>
    <cellStyle name="Hipervínculo" xfId="8" builtinId="8"/>
    <cellStyle name="Hipervínculo visitado" xfId="9" builtinId="9"/>
    <cellStyle name="Salida" xfId="10" builtinId="21"/>
    <cellStyle name="Nota" xfId="11" builtinId="10"/>
    <cellStyle name="Título 2" xfId="12" builtinId="17"/>
    <cellStyle name="Texto de advertencia" xfId="13" builtinId="11"/>
    <cellStyle name="Título" xfId="14" builtinId="15"/>
    <cellStyle name="Texto explicativo" xfId="15" builtinId="53"/>
    <cellStyle name="Título 1" xfId="16" builtinId="16"/>
    <cellStyle name="Título 4" xfId="17" builtinId="19"/>
    <cellStyle name="Entrada" xfId="18" builtinId="20"/>
    <cellStyle name="Cálculo" xfId="19" builtinId="22"/>
    <cellStyle name="Celda de comprobación" xfId="20" builtinId="23"/>
    <cellStyle name="Celda vinculada" xfId="21" builtinId="24"/>
    <cellStyle name="Total" xfId="22" builtinId="25"/>
    <cellStyle name="Correcto" xfId="23" builtinId="26"/>
    <cellStyle name="40% - Énfasis5" xfId="24" builtinId="47"/>
    <cellStyle name="Incorrecto" xfId="25" builtinId="27"/>
    <cellStyle name="Neutro" xfId="26" builtinId="28"/>
    <cellStyle name="20% - Énfasis5" xfId="27" builtinId="46"/>
    <cellStyle name="Énfasis1" xfId="28" builtinId="29"/>
    <cellStyle name="20% - Énfasis1" xfId="29" builtinId="30"/>
    <cellStyle name="60% - Énfasis1" xfId="30" builtinId="32"/>
    <cellStyle name="20% - Énfasis6" xfId="31" builtinId="50"/>
    <cellStyle name="Énfasis2" xfId="32" builtinId="33"/>
    <cellStyle name="20% - Énfasis2" xfId="33" builtinId="34"/>
    <cellStyle name="40% - Énfasis2" xfId="34" builtinId="35"/>
    <cellStyle name="60% - Énfasis2" xfId="35" builtinId="36"/>
    <cellStyle name="Énfasis3" xfId="36" builtinId="37"/>
    <cellStyle name="20% - Énfasis3" xfId="37" builtinId="38"/>
    <cellStyle name="40% - Énfasis3" xfId="38" builtinId="39"/>
    <cellStyle name="60% - Énfasis3" xfId="39" builtinId="40"/>
    <cellStyle name="Énfasis4" xfId="40" builtinId="41"/>
    <cellStyle name="20% - Énfasis4" xfId="41" builtinId="42"/>
    <cellStyle name="40% - Énfasis4" xfId="42" builtinId="43"/>
    <cellStyle name="60% - Énfasis4" xfId="43" builtinId="44"/>
    <cellStyle name="Énfasis5" xfId="44" builtinId="45"/>
    <cellStyle name="60% - Énfasis5" xfId="45" builtinId="48"/>
    <cellStyle name="Énfasis6" xfId="46" builtinId="49"/>
    <cellStyle name="40% - Énfasis6" xfId="47" builtinId="51"/>
    <cellStyle name="60% - Énfasis6" xfId="48" builtinId="52"/>
  </cellStyles>
  <tableStyles count="0" defaultTableStyle="TableStyleMedium2" defaultPivotStyle="PivotStyleLight16"/>
  <colors>
    <mruColors>
      <color rgb="00321EC5"/>
      <color rgb="00401B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0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96520</xdr:colOff>
      <xdr:row>20</xdr:row>
      <xdr:rowOff>168275</xdr:rowOff>
    </xdr:from>
    <xdr:to>
      <xdr:col>6</xdr:col>
      <xdr:colOff>671830</xdr:colOff>
      <xdr:row>23</xdr:row>
      <xdr:rowOff>12700</xdr:rowOff>
    </xdr:to>
    <xdr:pic>
      <xdr:nvPicPr>
        <xdr:cNvPr id="2" name="Imagen 1" descr="10"/>
        <xdr:cNvPicPr>
          <a:picLocks noChangeAspect="1"/>
        </xdr:cNvPicPr>
      </xdr:nvPicPr>
      <xdr:blipFill>
        <a:blip r:embed="rId1"/>
        <a:srcRect l="60985" t="18018" r="4208" b="62312"/>
        <a:stretch>
          <a:fillRect/>
        </a:stretch>
      </xdr:blipFill>
      <xdr:spPr>
        <a:xfrm>
          <a:off x="3668395" y="3987800"/>
          <a:ext cx="1308735" cy="415925"/>
        </a:xfrm>
        <a:prstGeom prst="rect">
          <a:avLst/>
        </a:prstGeom>
      </xdr:spPr>
    </xdr:pic>
    <xdr:clientData/>
  </xdr:twoCellAnchor>
  <xdr:twoCellAnchor editAs="oneCell">
    <xdr:from>
      <xdr:col>2</xdr:col>
      <xdr:colOff>139700</xdr:colOff>
      <xdr:row>33</xdr:row>
      <xdr:rowOff>71755</xdr:rowOff>
    </xdr:from>
    <xdr:to>
      <xdr:col>8</xdr:col>
      <xdr:colOff>319405</xdr:colOff>
      <xdr:row>37</xdr:row>
      <xdr:rowOff>111760</xdr:rowOff>
    </xdr:to>
    <xdr:pic>
      <xdr:nvPicPr>
        <xdr:cNvPr id="3" name="Imagen 2" descr="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25575" y="6434455"/>
          <a:ext cx="4513580" cy="81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54</xdr:row>
      <xdr:rowOff>9525</xdr:rowOff>
    </xdr:from>
    <xdr:to>
      <xdr:col>3</xdr:col>
      <xdr:colOff>219075</xdr:colOff>
      <xdr:row>58</xdr:row>
      <xdr:rowOff>95250</xdr:rowOff>
    </xdr:to>
    <xdr:pic>
      <xdr:nvPicPr>
        <xdr:cNvPr id="5" name="Imagen 4" descr="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25" y="10391775"/>
          <a:ext cx="2295525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68</xdr:row>
      <xdr:rowOff>28575</xdr:rowOff>
    </xdr:from>
    <xdr:to>
      <xdr:col>5</xdr:col>
      <xdr:colOff>581660</xdr:colOff>
      <xdr:row>81</xdr:row>
      <xdr:rowOff>19050</xdr:rowOff>
    </xdr:to>
    <xdr:pic>
      <xdr:nvPicPr>
        <xdr:cNvPr id="7" name="Imagen 6" descr="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13106400"/>
          <a:ext cx="4152900" cy="24669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107</xdr:row>
      <xdr:rowOff>76200</xdr:rowOff>
    </xdr:from>
    <xdr:to>
      <xdr:col>4</xdr:col>
      <xdr:colOff>342900</xdr:colOff>
      <xdr:row>118</xdr:row>
      <xdr:rowOff>80010</xdr:rowOff>
    </xdr:to>
    <xdr:pic>
      <xdr:nvPicPr>
        <xdr:cNvPr id="6" name="Imagen 5" descr="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7150" y="20583525"/>
          <a:ext cx="3248025" cy="209931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123</xdr:row>
      <xdr:rowOff>9525</xdr:rowOff>
    </xdr:from>
    <xdr:to>
      <xdr:col>2</xdr:col>
      <xdr:colOff>642620</xdr:colOff>
      <xdr:row>126</xdr:row>
      <xdr:rowOff>189865</xdr:rowOff>
    </xdr:to>
    <xdr:pic>
      <xdr:nvPicPr>
        <xdr:cNvPr id="8" name="Imagen 7" descr="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525" y="23564850"/>
          <a:ext cx="1918970" cy="751840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137</xdr:row>
      <xdr:rowOff>76200</xdr:rowOff>
    </xdr:from>
    <xdr:to>
      <xdr:col>20</xdr:col>
      <xdr:colOff>88265</xdr:colOff>
      <xdr:row>148</xdr:row>
      <xdr:rowOff>0</xdr:rowOff>
    </xdr:to>
    <xdr:pic>
      <xdr:nvPicPr>
        <xdr:cNvPr id="9" name="Imagen 8" descr="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020050" y="26298525"/>
          <a:ext cx="4888865" cy="2019300"/>
        </a:xfrm>
        <a:prstGeom prst="rect">
          <a:avLst/>
        </a:prstGeom>
      </xdr:spPr>
    </xdr:pic>
    <xdr:clientData/>
  </xdr:twoCellAnchor>
  <xdr:twoCellAnchor editAs="oneCell">
    <xdr:from>
      <xdr:col>9</xdr:col>
      <xdr:colOff>386080</xdr:colOff>
      <xdr:row>194</xdr:row>
      <xdr:rowOff>19050</xdr:rowOff>
    </xdr:from>
    <xdr:to>
      <xdr:col>15</xdr:col>
      <xdr:colOff>395605</xdr:colOff>
      <xdr:row>207</xdr:row>
      <xdr:rowOff>66675</xdr:rowOff>
    </xdr:to>
    <xdr:pic>
      <xdr:nvPicPr>
        <xdr:cNvPr id="10" name="Imagen 9" descr="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405880" y="37099875"/>
          <a:ext cx="3762375" cy="2524125"/>
        </a:xfrm>
        <a:prstGeom prst="rect">
          <a:avLst/>
        </a:prstGeom>
      </xdr:spPr>
    </xdr:pic>
    <xdr:clientData/>
  </xdr:twoCellAnchor>
  <xdr:twoCellAnchor editAs="oneCell">
    <xdr:from>
      <xdr:col>11</xdr:col>
      <xdr:colOff>252095</xdr:colOff>
      <xdr:row>171</xdr:row>
      <xdr:rowOff>8255</xdr:rowOff>
    </xdr:from>
    <xdr:to>
      <xdr:col>18</xdr:col>
      <xdr:colOff>69215</xdr:colOff>
      <xdr:row>188</xdr:row>
      <xdr:rowOff>95250</xdr:rowOff>
    </xdr:to>
    <xdr:pic>
      <xdr:nvPicPr>
        <xdr:cNvPr id="13" name="Imagen 12" descr="SMARTSOLAR MPPT 250/85-TR VE.CAN"/>
        <xdr:cNvPicPr>
          <a:picLocks noChangeAspect="1"/>
        </xdr:cNvPicPr>
      </xdr:nvPicPr>
      <xdr:blipFill>
        <a:blip r:embed="rId9" r:link="rId10"/>
        <a:srcRect l="9555" t="18333" r="7478" b="15633"/>
        <a:stretch>
          <a:fillRect/>
        </a:stretch>
      </xdr:blipFill>
      <xdr:spPr>
        <a:xfrm>
          <a:off x="7491095" y="32707580"/>
          <a:ext cx="4179570" cy="33254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9"/>
  <sheetViews>
    <sheetView tabSelected="1" zoomScale="120" zoomScaleNormal="120" topLeftCell="A93" workbookViewId="0">
      <selection activeCell="J110" sqref="J110"/>
    </sheetView>
  </sheetViews>
  <sheetFormatPr defaultColWidth="9.14285714285714" defaultRowHeight="15"/>
  <cols>
    <col min="1" max="1" width="12" customWidth="1"/>
    <col min="2" max="2" width="7.28571428571429" customWidth="1"/>
    <col min="3" max="3" width="12" customWidth="1"/>
    <col min="4" max="4" width="13.1428571428571" customWidth="1"/>
    <col min="6" max="6" width="11" customWidth="1"/>
    <col min="7" max="7" width="13.4285714285714" customWidth="1"/>
    <col min="8" max="8" width="6.28571428571429" customWidth="1"/>
    <col min="9" max="9" width="6" customWidth="1"/>
    <col min="15" max="15" width="10.5714285714286"/>
  </cols>
  <sheetData>
    <row r="1" spans="1:1">
      <c r="A1" s="2" t="s">
        <v>0</v>
      </c>
    </row>
    <row r="2" ht="15.75" spans="15:15">
      <c r="O2" t="s">
        <v>1</v>
      </c>
    </row>
    <row r="3" spans="1:7">
      <c r="A3" s="3"/>
      <c r="B3" s="4" t="s">
        <v>2</v>
      </c>
      <c r="C3" s="4"/>
      <c r="D3" s="4" t="s">
        <v>3</v>
      </c>
      <c r="E3" s="4" t="s">
        <v>4</v>
      </c>
      <c r="F3" s="4" t="s">
        <v>5</v>
      </c>
      <c r="G3" s="5" t="s">
        <v>6</v>
      </c>
    </row>
    <row r="4" spans="1:11">
      <c r="A4" s="6" t="s">
        <v>7</v>
      </c>
      <c r="B4" s="7"/>
      <c r="C4" s="7"/>
      <c r="D4" s="8">
        <v>12</v>
      </c>
      <c r="E4" s="8">
        <v>20</v>
      </c>
      <c r="F4" s="8">
        <v>5</v>
      </c>
      <c r="G4" s="9">
        <f t="shared" ref="G4:G9" si="0">D4*E4*F4</f>
        <v>1200</v>
      </c>
      <c r="I4" s="39"/>
      <c r="J4" s="39"/>
      <c r="K4" s="39"/>
    </row>
    <row r="5" spans="1:22">
      <c r="A5" s="6" t="s">
        <v>8</v>
      </c>
      <c r="B5" s="7"/>
      <c r="C5" s="7"/>
      <c r="D5" s="8">
        <v>70</v>
      </c>
      <c r="E5" s="8">
        <v>2</v>
      </c>
      <c r="F5" s="8">
        <v>6</v>
      </c>
      <c r="G5" s="9">
        <f t="shared" si="0"/>
        <v>840</v>
      </c>
      <c r="I5" s="39"/>
      <c r="J5" s="39"/>
      <c r="K5" s="39"/>
      <c r="O5" s="7" t="s">
        <v>9</v>
      </c>
      <c r="P5" s="10" t="s">
        <v>10</v>
      </c>
      <c r="Q5" s="10"/>
      <c r="R5" s="7" t="s">
        <v>11</v>
      </c>
      <c r="S5" s="7" t="s">
        <v>12</v>
      </c>
      <c r="V5" t="s">
        <v>9</v>
      </c>
    </row>
    <row r="6" spans="1:24">
      <c r="A6" s="6" t="s">
        <v>13</v>
      </c>
      <c r="B6" s="7"/>
      <c r="C6" s="7"/>
      <c r="D6" s="8">
        <v>100</v>
      </c>
      <c r="E6" s="8">
        <v>3</v>
      </c>
      <c r="F6" s="8">
        <v>6</v>
      </c>
      <c r="G6" s="9">
        <f t="shared" si="0"/>
        <v>1800</v>
      </c>
      <c r="I6" s="39"/>
      <c r="J6" s="39"/>
      <c r="K6" s="39"/>
      <c r="O6" s="7">
        <f>P6+((R6*(S6-20))/800)</f>
        <v>23.75</v>
      </c>
      <c r="P6" s="10">
        <v>-10</v>
      </c>
      <c r="Q6" s="10"/>
      <c r="R6" s="7">
        <v>1000</v>
      </c>
      <c r="S6" s="7">
        <v>47</v>
      </c>
      <c r="V6">
        <v>25</v>
      </c>
      <c r="X6">
        <v>1000</v>
      </c>
    </row>
    <row r="7" spans="1:11">
      <c r="A7" s="6" t="s">
        <v>14</v>
      </c>
      <c r="B7" s="7"/>
      <c r="C7" s="7"/>
      <c r="D7" s="8">
        <v>100</v>
      </c>
      <c r="E7" s="8">
        <v>1</v>
      </c>
      <c r="F7" s="8">
        <v>5</v>
      </c>
      <c r="G7" s="9">
        <f t="shared" si="0"/>
        <v>500</v>
      </c>
      <c r="I7" s="39"/>
      <c r="J7" s="39"/>
      <c r="K7" s="39"/>
    </row>
    <row r="8" spans="1:15">
      <c r="A8" s="6" t="s">
        <v>15</v>
      </c>
      <c r="B8" s="7"/>
      <c r="C8" s="7"/>
      <c r="D8" s="8">
        <v>600</v>
      </c>
      <c r="E8" s="8">
        <v>1</v>
      </c>
      <c r="F8" s="8">
        <v>1</v>
      </c>
      <c r="G8" s="9">
        <f t="shared" si="0"/>
        <v>600</v>
      </c>
      <c r="I8" s="39"/>
      <c r="J8" s="39"/>
      <c r="K8" s="39"/>
      <c r="M8">
        <v>1</v>
      </c>
      <c r="O8" t="s">
        <v>16</v>
      </c>
    </row>
    <row r="9" spans="1:11">
      <c r="A9" s="6" t="s">
        <v>17</v>
      </c>
      <c r="B9" s="7"/>
      <c r="C9" s="7"/>
      <c r="D9" s="8">
        <v>350</v>
      </c>
      <c r="E9" s="8">
        <v>1</v>
      </c>
      <c r="F9" s="8">
        <v>12</v>
      </c>
      <c r="G9" s="9">
        <f t="shared" si="0"/>
        <v>4200</v>
      </c>
      <c r="I9" s="39"/>
      <c r="J9" s="39"/>
      <c r="K9" s="39"/>
    </row>
    <row r="10" spans="1:11">
      <c r="A10" s="7" t="s">
        <v>18</v>
      </c>
      <c r="B10" s="7"/>
      <c r="C10" s="7"/>
      <c r="D10" s="8">
        <v>100</v>
      </c>
      <c r="E10" s="8">
        <v>1</v>
      </c>
      <c r="F10" s="8">
        <v>9</v>
      </c>
      <c r="G10" s="8">
        <f>D10*E10*F10</f>
        <v>900</v>
      </c>
      <c r="I10" s="12"/>
      <c r="J10" s="12"/>
      <c r="K10" s="12"/>
    </row>
    <row r="11" spans="1:15">
      <c r="A11" s="7" t="s">
        <v>19</v>
      </c>
      <c r="B11" s="10"/>
      <c r="C11" s="10"/>
      <c r="D11" s="10"/>
      <c r="E11" s="10"/>
      <c r="F11" s="10"/>
      <c r="G11" s="8">
        <f>SUM(G4:G10)</f>
        <v>10040</v>
      </c>
      <c r="O11" s="27" t="s">
        <v>20</v>
      </c>
    </row>
    <row r="12" spans="1:1">
      <c r="A12" s="11"/>
    </row>
    <row r="13" spans="1:1">
      <c r="A13" s="2" t="s">
        <v>21</v>
      </c>
    </row>
    <row r="14" spans="15:19">
      <c r="O14" s="7" t="s">
        <v>22</v>
      </c>
      <c r="P14" s="7" t="s">
        <v>23</v>
      </c>
      <c r="Q14" s="41" t="s">
        <v>24</v>
      </c>
      <c r="R14" s="7" t="s">
        <v>25</v>
      </c>
      <c r="S14" s="7" t="s">
        <v>26</v>
      </c>
    </row>
    <row r="15" spans="1:19">
      <c r="A15" t="s">
        <v>27</v>
      </c>
      <c r="B15" s="12" t="s">
        <v>28</v>
      </c>
      <c r="C15" s="12" t="s">
        <v>29</v>
      </c>
      <c r="D15" t="s">
        <v>30</v>
      </c>
      <c r="E15" s="12" t="s">
        <v>31</v>
      </c>
      <c r="F15" s="12" t="s">
        <v>32</v>
      </c>
      <c r="G15" t="s">
        <v>33</v>
      </c>
      <c r="H15" s="12" t="s">
        <v>34</v>
      </c>
      <c r="I15" s="12" t="s">
        <v>35</v>
      </c>
      <c r="O15" s="40">
        <f>P15*(1-((0.32/100)*(R15-S15)))</f>
        <v>44.29648</v>
      </c>
      <c r="P15" s="7">
        <v>44.12</v>
      </c>
      <c r="Q15" s="7">
        <v>0.32</v>
      </c>
      <c r="R15" s="7">
        <v>23.75</v>
      </c>
      <c r="S15" s="7">
        <v>25</v>
      </c>
    </row>
    <row r="16" spans="1:7">
      <c r="A16" s="2" t="s">
        <v>36</v>
      </c>
      <c r="G16" s="13" t="s">
        <v>37</v>
      </c>
    </row>
    <row r="17" spans="1:7">
      <c r="A17" t="s">
        <v>38</v>
      </c>
      <c r="D17" s="12" t="s">
        <v>39</v>
      </c>
      <c r="E17" s="12">
        <v>1.4</v>
      </c>
      <c r="F17" s="12" t="s">
        <v>40</v>
      </c>
      <c r="G17" s="13" t="s">
        <v>41</v>
      </c>
    </row>
    <row r="18" spans="7:7">
      <c r="G18" s="13" t="s">
        <v>42</v>
      </c>
    </row>
    <row r="19" spans="1:1">
      <c r="A19" s="2" t="s">
        <v>43</v>
      </c>
    </row>
    <row r="20" spans="1:1">
      <c r="A20" s="2"/>
    </row>
    <row r="21" spans="1:4">
      <c r="A21" s="14" t="s">
        <v>44</v>
      </c>
      <c r="B21" s="14"/>
      <c r="C21" s="14"/>
      <c r="D21" s="14"/>
    </row>
    <row r="22" spans="1:4">
      <c r="A22" s="15" t="s">
        <v>45</v>
      </c>
      <c r="B22" s="15"/>
      <c r="C22" s="16" t="s">
        <v>46</v>
      </c>
      <c r="D22" s="15" t="s">
        <v>47</v>
      </c>
    </row>
    <row r="23" spans="1:4">
      <c r="A23" s="15" t="s">
        <v>48</v>
      </c>
      <c r="B23" s="15"/>
      <c r="C23" s="16" t="s">
        <v>49</v>
      </c>
      <c r="D23" s="15">
        <v>1.7</v>
      </c>
    </row>
    <row r="24" spans="1:4">
      <c r="A24" s="15" t="s">
        <v>50</v>
      </c>
      <c r="B24" s="15"/>
      <c r="C24" s="16" t="s">
        <v>51</v>
      </c>
      <c r="D24" s="15">
        <v>1</v>
      </c>
    </row>
    <row r="25" ht="15.75" spans="1:6">
      <c r="A25" s="15" t="s">
        <v>52</v>
      </c>
      <c r="B25" s="15"/>
      <c r="C25" s="16" t="s">
        <v>53</v>
      </c>
      <c r="D25" s="15">
        <v>1.15</v>
      </c>
      <c r="E25" s="17" t="s">
        <v>54</v>
      </c>
      <c r="F25" t="s">
        <v>55</v>
      </c>
    </row>
    <row r="26" ht="15.75" spans="2:6">
      <c r="B26" s="18" t="s">
        <v>56</v>
      </c>
      <c r="E26" s="17" t="s">
        <v>57</v>
      </c>
      <c r="F26" t="s">
        <v>58</v>
      </c>
    </row>
    <row r="28" ht="16.5" spans="1:8">
      <c r="A28" t="s">
        <v>59</v>
      </c>
      <c r="G28" s="19" t="s">
        <v>54</v>
      </c>
      <c r="H28" s="20" t="s">
        <v>60</v>
      </c>
    </row>
    <row r="29" ht="16.5" spans="7:8">
      <c r="G29" s="21" t="s">
        <v>61</v>
      </c>
      <c r="H29" s="22" t="s">
        <v>62</v>
      </c>
    </row>
    <row r="31" spans="1:1">
      <c r="A31" s="2" t="s">
        <v>63</v>
      </c>
    </row>
    <row r="32" spans="1:1">
      <c r="A32" s="2"/>
    </row>
    <row r="33" ht="15.75" spans="1:4">
      <c r="A33" s="23" t="s">
        <v>64</v>
      </c>
      <c r="B33" s="12" t="s">
        <v>65</v>
      </c>
      <c r="D33" t="s">
        <v>66</v>
      </c>
    </row>
    <row r="34" ht="15.75" spans="1:2">
      <c r="A34" s="23" t="s">
        <v>67</v>
      </c>
      <c r="B34" s="12" t="s">
        <v>68</v>
      </c>
    </row>
    <row r="37" spans="1:1">
      <c r="A37" s="11"/>
    </row>
    <row r="38" spans="1:13">
      <c r="A38" s="11"/>
      <c r="M38">
        <f>1-((0.00012*(70-52)*(70-52))+(0.000035*(20)*(20)))</f>
        <v>0.94712</v>
      </c>
    </row>
    <row r="39" ht="15.75" spans="1:4">
      <c r="A39" s="7" t="s">
        <v>69</v>
      </c>
      <c r="B39" s="24" t="s">
        <v>67</v>
      </c>
      <c r="C39" s="24" t="s">
        <v>61</v>
      </c>
      <c r="D39" s="24" t="s">
        <v>64</v>
      </c>
    </row>
    <row r="40" spans="1:4">
      <c r="A40" s="25">
        <f>1-(0.00012*(B40-C40)*(B40-C40)+0.000035*D40*D40)</f>
        <v>0.94712</v>
      </c>
      <c r="B40" s="7">
        <v>70</v>
      </c>
      <c r="C40" s="7">
        <v>52</v>
      </c>
      <c r="D40" s="7">
        <v>20</v>
      </c>
    </row>
    <row r="41" spans="1:1">
      <c r="A41" s="11"/>
    </row>
    <row r="42" spans="1:1">
      <c r="A42" s="26" t="s">
        <v>70</v>
      </c>
    </row>
    <row r="44" spans="1:1">
      <c r="A44" s="27" t="s">
        <v>71</v>
      </c>
    </row>
    <row r="45" spans="1:1">
      <c r="A45" s="27" t="s">
        <v>72</v>
      </c>
    </row>
    <row r="46" spans="1:1">
      <c r="A46" t="s">
        <v>73</v>
      </c>
    </row>
    <row r="47" spans="1:1">
      <c r="A47" t="s">
        <v>74</v>
      </c>
    </row>
    <row r="48" spans="1:1">
      <c r="A48" t="s">
        <v>75</v>
      </c>
    </row>
    <row r="49" spans="1:12">
      <c r="A49" t="s">
        <v>76</v>
      </c>
      <c r="L49" s="1"/>
    </row>
    <row r="51" spans="1:5">
      <c r="A51" s="7" t="s">
        <v>77</v>
      </c>
      <c r="B51" s="7" t="s">
        <v>78</v>
      </c>
      <c r="C51" s="7" t="s">
        <v>47</v>
      </c>
      <c r="D51" s="7" t="s">
        <v>69</v>
      </c>
      <c r="E51" s="7" t="s">
        <v>79</v>
      </c>
    </row>
    <row r="52" spans="1:5">
      <c r="A52" s="7">
        <f>B52*C52*D52*E52</f>
        <v>2.2541456</v>
      </c>
      <c r="B52" s="7">
        <v>1.4</v>
      </c>
      <c r="C52" s="7">
        <v>1.7</v>
      </c>
      <c r="D52" s="7">
        <v>0.94712</v>
      </c>
      <c r="E52" s="7">
        <v>1</v>
      </c>
    </row>
    <row r="54" spans="1:1">
      <c r="A54" s="26" t="s">
        <v>80</v>
      </c>
    </row>
    <row r="55" spans="5:6">
      <c r="E55" t="s">
        <v>81</v>
      </c>
      <c r="F55" t="s">
        <v>82</v>
      </c>
    </row>
    <row r="56" spans="5:6">
      <c r="E56" t="s">
        <v>83</v>
      </c>
      <c r="F56" t="s">
        <v>84</v>
      </c>
    </row>
    <row r="57" spans="5:6">
      <c r="E57" t="s">
        <v>85</v>
      </c>
      <c r="F57" t="s">
        <v>86</v>
      </c>
    </row>
    <row r="58" ht="15.75" spans="5:6">
      <c r="E58" s="27" t="s">
        <v>87</v>
      </c>
      <c r="F58" t="s">
        <v>88</v>
      </c>
    </row>
    <row r="59" spans="5:8">
      <c r="E59" s="28" t="s">
        <v>89</v>
      </c>
      <c r="F59" s="29" t="s">
        <v>90</v>
      </c>
      <c r="G59" s="29"/>
      <c r="H59" s="30"/>
    </row>
    <row r="60" spans="5:8">
      <c r="E60" s="31" t="s">
        <v>91</v>
      </c>
      <c r="H60" s="32"/>
    </row>
    <row r="61" ht="15.75" spans="5:8">
      <c r="E61" s="33" t="s">
        <v>92</v>
      </c>
      <c r="F61" s="34"/>
      <c r="G61" s="34"/>
      <c r="H61" s="35"/>
    </row>
    <row r="63" spans="1:5">
      <c r="A63" s="3" t="s">
        <v>93</v>
      </c>
      <c r="B63" s="4" t="s">
        <v>83</v>
      </c>
      <c r="C63" s="4" t="s">
        <v>85</v>
      </c>
      <c r="D63" s="4" t="s">
        <v>94</v>
      </c>
      <c r="E63" s="5" t="s">
        <v>89</v>
      </c>
    </row>
    <row r="64" s="1" customFormat="1" ht="15.75" spans="1:5">
      <c r="A64" s="36">
        <f>B64*C64/(D64*E64)</f>
        <v>7.42335957949359</v>
      </c>
      <c r="B64" s="37">
        <v>10.04</v>
      </c>
      <c r="C64" s="37">
        <v>1</v>
      </c>
      <c r="D64" s="37">
        <v>2.2541456</v>
      </c>
      <c r="E64" s="38">
        <v>0.6</v>
      </c>
    </row>
    <row r="66" spans="1:1">
      <c r="A66" s="26" t="s">
        <v>95</v>
      </c>
    </row>
    <row r="68" spans="1:1">
      <c r="A68" t="s">
        <v>96</v>
      </c>
    </row>
    <row r="83" spans="1:1">
      <c r="A83" t="s">
        <v>97</v>
      </c>
    </row>
    <row r="85" spans="1:1">
      <c r="A85" t="s">
        <v>98</v>
      </c>
    </row>
    <row r="87" spans="1:3">
      <c r="A87" s="7" t="s">
        <v>99</v>
      </c>
      <c r="B87" s="7" t="s">
        <v>93</v>
      </c>
      <c r="C87" s="7" t="s">
        <v>100</v>
      </c>
    </row>
    <row r="88" spans="1:7">
      <c r="A88" s="40">
        <f>B88/C88</f>
        <v>18.0975609756098</v>
      </c>
      <c r="B88" s="40">
        <v>7.42</v>
      </c>
      <c r="C88" s="40">
        <v>0.41</v>
      </c>
      <c r="D88" s="1"/>
      <c r="E88" s="1"/>
      <c r="F88" s="1"/>
      <c r="G88" s="1"/>
    </row>
    <row r="89" s="1" customFormat="1" spans="1:7">
      <c r="A89"/>
      <c r="B89"/>
      <c r="C89"/>
      <c r="D89"/>
      <c r="E89"/>
      <c r="F89"/>
      <c r="G89"/>
    </row>
    <row r="90" spans="1:1">
      <c r="A90" t="s">
        <v>101</v>
      </c>
    </row>
    <row r="91" spans="1:1">
      <c r="A91" s="26" t="s">
        <v>102</v>
      </c>
    </row>
    <row r="93" spans="1:1">
      <c r="A93" t="s">
        <v>103</v>
      </c>
    </row>
    <row r="94" spans="10:10">
      <c r="J94" s="45"/>
    </row>
    <row r="95" spans="1:10">
      <c r="A95" s="42" t="s">
        <v>104</v>
      </c>
      <c r="B95" s="42"/>
      <c r="C95" s="42"/>
      <c r="D95" s="42"/>
      <c r="E95" s="43" t="s">
        <v>105</v>
      </c>
      <c r="F95" s="43"/>
      <c r="G95" s="43"/>
      <c r="H95" s="43"/>
      <c r="I95" s="43"/>
      <c r="J95" s="46"/>
    </row>
    <row r="96" spans="1:10">
      <c r="A96" s="15" t="s">
        <v>106</v>
      </c>
      <c r="B96" s="15"/>
      <c r="C96" s="15"/>
      <c r="D96" s="15"/>
      <c r="E96" s="44" t="s">
        <v>107</v>
      </c>
      <c r="F96" s="44"/>
      <c r="G96" s="44"/>
      <c r="H96" s="44"/>
      <c r="I96" s="44"/>
      <c r="J96" s="47"/>
    </row>
    <row r="97" spans="1:10">
      <c r="A97" s="15" t="s">
        <v>108</v>
      </c>
      <c r="B97" s="15"/>
      <c r="C97" s="15"/>
      <c r="D97" s="15"/>
      <c r="E97" s="44" t="s">
        <v>109</v>
      </c>
      <c r="F97" s="44"/>
      <c r="G97" s="44"/>
      <c r="H97" s="44"/>
      <c r="I97" s="44"/>
      <c r="J97" s="47"/>
    </row>
    <row r="98" spans="1:10">
      <c r="A98" s="15" t="s">
        <v>110</v>
      </c>
      <c r="B98" s="15"/>
      <c r="C98" s="15"/>
      <c r="D98" s="15"/>
      <c r="E98" s="44" t="s">
        <v>111</v>
      </c>
      <c r="F98" s="44"/>
      <c r="G98" s="44"/>
      <c r="H98" s="44"/>
      <c r="I98" s="44"/>
      <c r="J98" s="47"/>
    </row>
    <row r="99" spans="10:10">
      <c r="J99" s="45"/>
    </row>
    <row r="100" spans="1:5">
      <c r="A100" t="s">
        <v>112</v>
      </c>
      <c r="D100" s="12">
        <v>186.75</v>
      </c>
      <c r="E100" s="12" t="s">
        <v>113</v>
      </c>
    </row>
    <row r="102" spans="1:1">
      <c r="A102" s="2" t="s">
        <v>114</v>
      </c>
    </row>
    <row r="104" spans="1:1">
      <c r="A104" t="s">
        <v>115</v>
      </c>
    </row>
    <row r="105" spans="1:1">
      <c r="A105" t="s">
        <v>116</v>
      </c>
    </row>
    <row r="107" spans="1:1">
      <c r="A107" s="26" t="s">
        <v>117</v>
      </c>
    </row>
    <row r="121" spans="1:1">
      <c r="A121" s="26" t="s">
        <v>118</v>
      </c>
    </row>
    <row r="123" spans="1:1">
      <c r="A123" t="s">
        <v>119</v>
      </c>
    </row>
    <row r="128" spans="1:9">
      <c r="A128" t="s">
        <v>120</v>
      </c>
      <c r="E128" t="s">
        <v>121</v>
      </c>
      <c r="H128" s="12">
        <v>3</v>
      </c>
      <c r="I128" t="s">
        <v>122</v>
      </c>
    </row>
    <row r="129" spans="1:1">
      <c r="A129" t="s">
        <v>123</v>
      </c>
    </row>
    <row r="130" spans="1:1">
      <c r="A130" t="s">
        <v>124</v>
      </c>
    </row>
    <row r="131" spans="1:1">
      <c r="A131" t="s">
        <v>125</v>
      </c>
    </row>
    <row r="132" spans="1:1">
      <c r="A132" t="s">
        <v>126</v>
      </c>
    </row>
    <row r="133" spans="1:1">
      <c r="A133" s="18" t="s">
        <v>127</v>
      </c>
    </row>
    <row r="134" spans="1:1">
      <c r="A134" s="18" t="s">
        <v>128</v>
      </c>
    </row>
    <row r="135" spans="1:9">
      <c r="A135" t="s">
        <v>129</v>
      </c>
      <c r="E135" t="s">
        <v>130</v>
      </c>
      <c r="G135" s="7" t="s">
        <v>131</v>
      </c>
      <c r="H135" s="7" t="s">
        <v>83</v>
      </c>
      <c r="I135" s="7" t="s">
        <v>132</v>
      </c>
    </row>
    <row r="136" spans="7:9">
      <c r="G136" s="40">
        <f>H136/I136</f>
        <v>150</v>
      </c>
      <c r="H136" s="7">
        <v>7200</v>
      </c>
      <c r="I136" s="7">
        <v>48</v>
      </c>
    </row>
    <row r="138" spans="1:6">
      <c r="A138" s="7" t="s">
        <v>133</v>
      </c>
      <c r="B138" s="7" t="s">
        <v>134</v>
      </c>
      <c r="C138" s="7" t="s">
        <v>131</v>
      </c>
      <c r="D138" s="7" t="s">
        <v>135</v>
      </c>
      <c r="E138" s="41" t="s">
        <v>136</v>
      </c>
      <c r="F138" s="41" t="s">
        <v>137</v>
      </c>
    </row>
    <row r="139" spans="1:6">
      <c r="A139" s="48">
        <f>B139*C139/(D139*E139*F139)</f>
        <v>793.650793650794</v>
      </c>
      <c r="B139" s="7">
        <v>3</v>
      </c>
      <c r="C139" s="7">
        <v>150</v>
      </c>
      <c r="D139" s="7">
        <v>0.7</v>
      </c>
      <c r="E139" s="7">
        <v>0.9</v>
      </c>
      <c r="F139" s="7">
        <v>0.9</v>
      </c>
    </row>
    <row r="141" spans="1:1">
      <c r="A141" s="2" t="s">
        <v>138</v>
      </c>
    </row>
    <row r="142" spans="1:1">
      <c r="A142" s="2" t="s">
        <v>139</v>
      </c>
    </row>
    <row r="143" spans="1:1">
      <c r="A143" s="2" t="s">
        <v>140</v>
      </c>
    </row>
    <row r="144" spans="1:1">
      <c r="A144" t="s">
        <v>141</v>
      </c>
    </row>
    <row r="145" spans="2:11">
      <c r="B145" s="49"/>
      <c r="C145" s="49"/>
      <c r="D145" s="49"/>
      <c r="E145" s="49"/>
      <c r="F145" s="49"/>
      <c r="G145" s="49"/>
      <c r="H145" s="49"/>
      <c r="I145" s="49"/>
      <c r="J145" s="49"/>
      <c r="K145" s="49"/>
    </row>
    <row r="146" spans="1:11">
      <c r="A146" s="49" t="s">
        <v>142</v>
      </c>
      <c r="B146" s="49"/>
      <c r="C146" s="49"/>
      <c r="D146" s="49"/>
      <c r="E146" s="49"/>
      <c r="F146" s="49"/>
      <c r="G146" s="49"/>
      <c r="H146" s="49"/>
      <c r="I146" s="49"/>
      <c r="J146" s="49"/>
      <c r="K146" s="49"/>
    </row>
    <row r="147" spans="1:11">
      <c r="A147" s="49" t="s">
        <v>143</v>
      </c>
      <c r="B147" s="49"/>
      <c r="C147" s="49"/>
      <c r="D147" s="49"/>
      <c r="E147" s="49"/>
      <c r="F147" s="49"/>
      <c r="G147" s="49"/>
      <c r="H147" s="49"/>
      <c r="I147" s="49"/>
      <c r="J147" s="49"/>
      <c r="K147" s="49"/>
    </row>
    <row r="148" spans="1:11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</row>
    <row r="149" spans="1:11">
      <c r="A149" s="7" t="s">
        <v>144</v>
      </c>
      <c r="B149" s="10" t="s">
        <v>145</v>
      </c>
      <c r="C149" s="10"/>
      <c r="D149" s="7" t="s">
        <v>146</v>
      </c>
      <c r="E149" s="49" t="s">
        <v>147</v>
      </c>
      <c r="F149" s="49"/>
      <c r="G149" s="49"/>
      <c r="H149" s="49"/>
      <c r="I149" s="49"/>
      <c r="J149" s="49"/>
      <c r="K149" s="49"/>
    </row>
    <row r="150" spans="1:11">
      <c r="A150" s="8">
        <f>B150*D150</f>
        <v>186.75</v>
      </c>
      <c r="B150" s="10">
        <v>37.35</v>
      </c>
      <c r="C150" s="10"/>
      <c r="D150" s="7">
        <v>5</v>
      </c>
      <c r="E150" t="s">
        <v>148</v>
      </c>
      <c r="F150" s="49"/>
      <c r="G150" s="49"/>
      <c r="H150" s="49"/>
      <c r="I150" s="49"/>
      <c r="J150" s="49"/>
      <c r="K150" s="49"/>
    </row>
    <row r="151" spans="1:11">
      <c r="A151" s="49" t="s">
        <v>149</v>
      </c>
      <c r="B151" s="49"/>
      <c r="C151" s="49"/>
      <c r="D151" s="49"/>
      <c r="E151" s="49"/>
      <c r="F151" s="49"/>
      <c r="G151" s="49"/>
      <c r="H151" s="49"/>
      <c r="I151" s="49"/>
      <c r="J151" s="49"/>
      <c r="K151" s="49"/>
    </row>
    <row r="152" spans="1:11">
      <c r="A152" t="s">
        <v>150</v>
      </c>
      <c r="B152" s="49"/>
      <c r="E152" s="49"/>
      <c r="F152" s="49"/>
      <c r="G152" s="50">
        <v>48</v>
      </c>
      <c r="H152" s="49" t="s">
        <v>151</v>
      </c>
      <c r="I152" s="49"/>
      <c r="J152" s="49"/>
      <c r="K152" s="49"/>
    </row>
    <row r="154" spans="1:1">
      <c r="A154" s="26" t="s">
        <v>152</v>
      </c>
    </row>
    <row r="156" spans="1:1">
      <c r="A156" t="s">
        <v>153</v>
      </c>
    </row>
    <row r="157" spans="1:1">
      <c r="A157" t="s">
        <v>154</v>
      </c>
    </row>
    <row r="158" spans="1:3">
      <c r="A158" s="7" t="s">
        <v>155</v>
      </c>
      <c r="B158" s="7" t="s">
        <v>93</v>
      </c>
      <c r="C158" s="7" t="s">
        <v>156</v>
      </c>
    </row>
    <row r="159" spans="1:3">
      <c r="A159" s="51">
        <f>B159/C159</f>
        <v>154.583333333333</v>
      </c>
      <c r="B159" s="7">
        <v>7420</v>
      </c>
      <c r="C159" s="7">
        <v>48</v>
      </c>
    </row>
    <row r="161" spans="1:1">
      <c r="A161" t="s">
        <v>157</v>
      </c>
    </row>
    <row r="162" spans="1:1">
      <c r="A162" t="s">
        <v>158</v>
      </c>
    </row>
    <row r="164" spans="1:7">
      <c r="A164" t="s">
        <v>159</v>
      </c>
      <c r="C164" t="s">
        <v>93</v>
      </c>
      <c r="G164" s="12"/>
    </row>
    <row r="165" spans="1:4">
      <c r="A165" s="49"/>
      <c r="C165" s="49">
        <v>7240</v>
      </c>
      <c r="D165" s="49"/>
    </row>
    <row r="166" spans="1:5">
      <c r="A166" s="49"/>
      <c r="B166" s="49"/>
      <c r="C166" s="49"/>
      <c r="D166" s="49"/>
      <c r="E166" s="49"/>
    </row>
    <row r="167" spans="1:5">
      <c r="A167" s="52" t="s">
        <v>160</v>
      </c>
      <c r="B167" s="49"/>
      <c r="C167" s="49"/>
      <c r="D167" s="49"/>
      <c r="E167" s="49"/>
    </row>
    <row r="168" spans="1:5">
      <c r="A168" s="49"/>
      <c r="B168" s="49"/>
      <c r="C168" s="49"/>
      <c r="D168" s="49"/>
      <c r="E168" s="49"/>
    </row>
    <row r="169" spans="1:5">
      <c r="A169" s="49" t="s">
        <v>161</v>
      </c>
      <c r="B169" s="49"/>
      <c r="C169" s="49"/>
      <c r="D169" s="49"/>
      <c r="E169" s="49"/>
    </row>
    <row r="170" spans="1:5">
      <c r="A170" s="49" t="s">
        <v>162</v>
      </c>
      <c r="B170" s="49"/>
      <c r="C170" s="49"/>
      <c r="D170" s="49"/>
      <c r="E170" s="49"/>
    </row>
    <row r="171" spans="1:6">
      <c r="A171" s="7" t="s">
        <v>163</v>
      </c>
      <c r="B171" s="7"/>
      <c r="C171" s="7" t="s">
        <v>164</v>
      </c>
      <c r="D171" s="7" t="s">
        <v>165</v>
      </c>
      <c r="E171" s="7"/>
      <c r="F171" t="s">
        <v>166</v>
      </c>
    </row>
    <row r="172" spans="1:6">
      <c r="A172" s="53">
        <f>B172*C172*D172</f>
        <v>34.8</v>
      </c>
      <c r="B172" s="7">
        <v>1.25</v>
      </c>
      <c r="C172" s="7">
        <v>13.92</v>
      </c>
      <c r="D172" s="10">
        <v>2</v>
      </c>
      <c r="E172" s="10"/>
      <c r="F172" t="s">
        <v>167</v>
      </c>
    </row>
    <row r="174" spans="1:1">
      <c r="A174" t="s">
        <v>168</v>
      </c>
    </row>
    <row r="175" spans="1:1">
      <c r="A175" t="s">
        <v>169</v>
      </c>
    </row>
    <row r="195" spans="1:1">
      <c r="A195" s="2" t="s">
        <v>170</v>
      </c>
    </row>
    <row r="197" spans="1:1">
      <c r="A197" t="s">
        <v>171</v>
      </c>
    </row>
    <row r="199" spans="1:1">
      <c r="A199" t="s">
        <v>172</v>
      </c>
    </row>
    <row r="201" spans="1:1">
      <c r="A201" t="s">
        <v>173</v>
      </c>
    </row>
    <row r="209" spans="1:1">
      <c r="A209" s="26" t="s">
        <v>174</v>
      </c>
    </row>
  </sheetData>
  <mergeCells count="22">
    <mergeCell ref="B3:C3"/>
    <mergeCell ref="B4:C4"/>
    <mergeCell ref="B5:C5"/>
    <mergeCell ref="P5:Q5"/>
    <mergeCell ref="B6:C6"/>
    <mergeCell ref="P6:Q6"/>
    <mergeCell ref="B7:C7"/>
    <mergeCell ref="B8:C8"/>
    <mergeCell ref="B9:C9"/>
    <mergeCell ref="B11:F11"/>
    <mergeCell ref="A21:D21"/>
    <mergeCell ref="A95:D95"/>
    <mergeCell ref="E95:I95"/>
    <mergeCell ref="A96:D96"/>
    <mergeCell ref="E96:I96"/>
    <mergeCell ref="A97:D97"/>
    <mergeCell ref="E97:I97"/>
    <mergeCell ref="A98:D98"/>
    <mergeCell ref="E98:I98"/>
    <mergeCell ref="B149:C149"/>
    <mergeCell ref="B150:C150"/>
    <mergeCell ref="D172:E172"/>
  </mergeCells>
  <pageMargins left="0.786805555555556" right="0.196527777777778" top="0.393055555555556" bottom="0.393055555555556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2022-10-25T10:49:00Z</dcterms:created>
  <dcterms:modified xsi:type="dcterms:W3CDTF">2022-12-09T11:38:20Z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5880CD92874049919E466C29A30E23DE</vt:lpwstr>
  </property>
  <property fmtid="{D5CDD505-2E9C-101B-9397-08002B2CF9AE}" pid="3" name="KSOProductBuildVer">
    <vt:lpwstr>3082-11.2.0.11417</vt:lpwstr>
  </property>
</Properties>
</file>