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mc:AlternateContent xmlns:mc="http://schemas.openxmlformats.org/markup-compatibility/2006">
    <mc:Choice Requires="x15">
      <x15ac:absPath xmlns:x15ac="http://schemas.microsoft.com/office/spreadsheetml/2010/11/ac" url="/Volumes/Productos/Productos/MMT40 Series/Hojas de trabajo/"/>
    </mc:Choice>
  </mc:AlternateContent>
  <xr:revisionPtr revIDLastSave="0" documentId="13_ncr:1_{EE4135E3-F980-9648-934A-AE1FD0AA147A}" xr6:coauthVersionLast="45" xr6:coauthVersionMax="45" xr10:uidLastSave="{00000000-0000-0000-0000-000000000000}"/>
  <bookViews>
    <workbookView xWindow="0" yWindow="460" windowWidth="28800" windowHeight="15800" tabRatio="6" xr2:uid="{00000000-000D-0000-FFFF-FFFF00000000}"/>
  </bookViews>
  <sheets>
    <sheet name="MMT4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0" i="1" l="1"/>
  <c r="I82" i="1"/>
  <c r="I81" i="1"/>
  <c r="I80" i="1"/>
  <c r="I79" i="1"/>
  <c r="I78" i="1"/>
  <c r="I64" i="1"/>
  <c r="I63" i="1"/>
  <c r="I61" i="1"/>
  <c r="I60" i="1"/>
  <c r="G82" i="1"/>
  <c r="G81" i="1"/>
  <c r="G79" i="1"/>
  <c r="G78" i="1"/>
  <c r="G64" i="1"/>
  <c r="G63" i="1"/>
  <c r="G62" i="1"/>
  <c r="G61" i="1"/>
  <c r="G60" i="1"/>
  <c r="I62" i="1" l="1"/>
  <c r="I132" i="1" l="1"/>
  <c r="I145" i="1"/>
  <c r="I181" i="1" l="1"/>
  <c r="I184" i="1"/>
  <c r="H190" i="1"/>
  <c r="I153" i="1" l="1"/>
  <c r="I152" i="1"/>
  <c r="I143" i="1"/>
  <c r="I130" i="1"/>
  <c r="I129" i="1"/>
  <c r="H35" i="1"/>
  <c r="I35" i="1"/>
  <c r="E65" i="1"/>
  <c r="H65" i="1"/>
  <c r="E83" i="1"/>
  <c r="H83" i="1"/>
  <c r="E94" i="1"/>
  <c r="G94" i="1"/>
  <c r="H94" i="1"/>
  <c r="I94" i="1"/>
  <c r="E108" i="1"/>
  <c r="G108" i="1"/>
  <c r="H108" i="1"/>
  <c r="I108" i="1"/>
  <c r="I124" i="1"/>
  <c r="I125" i="1"/>
  <c r="I131" i="1"/>
  <c r="I133" i="1"/>
  <c r="I137" i="1"/>
  <c r="I138" i="1"/>
  <c r="I142" i="1"/>
  <c r="I144" i="1"/>
  <c r="I146" i="1"/>
  <c r="I150" i="1"/>
  <c r="H186" i="1" s="1"/>
  <c r="H187" i="1" s="1"/>
  <c r="I154" i="1"/>
  <c r="I155" i="1"/>
  <c r="I161" i="1"/>
  <c r="I163" i="1"/>
  <c r="I164" i="1"/>
  <c r="I171" i="1"/>
  <c r="H180" i="1"/>
  <c r="I187" i="1"/>
  <c r="H191" i="1"/>
  <c r="I191" i="1"/>
  <c r="I193" i="1"/>
  <c r="H197" i="1"/>
  <c r="I199" i="1"/>
  <c r="H96" i="1" l="1"/>
  <c r="I128" i="1" s="1"/>
  <c r="I134" i="1" s="1"/>
  <c r="I126" i="1"/>
  <c r="I139" i="1"/>
  <c r="I194" i="1"/>
  <c r="I188" i="1"/>
  <c r="H120" i="1"/>
  <c r="G65" i="1"/>
  <c r="I83" i="1"/>
  <c r="I65" i="1"/>
  <c r="H110" i="1"/>
  <c r="I141" i="1" s="1"/>
  <c r="I147" i="1" s="1"/>
  <c r="G83" i="1"/>
  <c r="I167" i="1"/>
  <c r="H192" i="1"/>
  <c r="H193" i="1" s="1"/>
  <c r="H194" i="1" s="1"/>
  <c r="H98" i="1" l="1"/>
  <c r="H182" i="1" s="1"/>
  <c r="I135" i="1"/>
  <c r="I148" i="1"/>
  <c r="I157" i="1"/>
  <c r="H112" i="1"/>
  <c r="H183" i="1" s="1"/>
  <c r="I156" i="1"/>
  <c r="H181" i="1" l="1"/>
  <c r="I158" i="1"/>
  <c r="I159" i="1" s="1"/>
  <c r="I172" i="1" s="1"/>
  <c r="H179" i="1" s="1"/>
  <c r="H184" i="1" l="1"/>
  <c r="H188" i="1" s="1"/>
  <c r="H198" i="1"/>
  <c r="H199" i="1" s="1"/>
</calcChain>
</file>

<file path=xl/sharedStrings.xml><?xml version="1.0" encoding="utf-8"?>
<sst xmlns="http://schemas.openxmlformats.org/spreadsheetml/2006/main" count="228" uniqueCount="160">
  <si>
    <t>Simulación</t>
  </si>
  <si>
    <t>Empresa</t>
  </si>
  <si>
    <t>Nombre</t>
  </si>
  <si>
    <t>Año</t>
  </si>
  <si>
    <t>NOTAS: Las casillas que incluyen valores y tienen el fondo amarillo son variables dadas, y deben actualizarse cada año de simulación de acuerdo con la información encontrada en el apartado de información general y en los resultados.</t>
  </si>
  <si>
    <t>Las casillas con fondo blanco marcan valores que deben ser introducidos por el participante.</t>
  </si>
  <si>
    <t>Las casillas en azul son casillas con fórmulas que dan resultados automáticos. La hoja está preparada para proyectar un año 1. Para el resto de años se deben introducir las variables necesarias para que proyecte correctamente resultados.</t>
  </si>
  <si>
    <t xml:space="preserve">   INFORMACIÓN GENERAL</t>
  </si>
  <si>
    <t>Condiciones bancarias:</t>
  </si>
  <si>
    <t>Mercado</t>
  </si>
  <si>
    <t>Renta</t>
  </si>
  <si>
    <t>Comisión por descubierto (%)</t>
  </si>
  <si>
    <t>A (€)</t>
  </si>
  <si>
    <t>Plazo de amortización préstamos (años)</t>
  </si>
  <si>
    <t>Y ($)</t>
  </si>
  <si>
    <t>Tipo de interés préstamos (%)</t>
  </si>
  <si>
    <t>Comisión de apertura préstamos (%)</t>
  </si>
  <si>
    <t>Comisión de amortización anticipada préstamos (%)</t>
  </si>
  <si>
    <t>Producto</t>
  </si>
  <si>
    <t>Coste (€)</t>
  </si>
  <si>
    <t>Tipo de interés inversiones financieras (%)</t>
  </si>
  <si>
    <t>L</t>
  </si>
  <si>
    <t>Comisión cancelación inversiones financieras (%)</t>
  </si>
  <si>
    <t>T</t>
  </si>
  <si>
    <t>DECISIONES FINANZAS</t>
  </si>
  <si>
    <t>Préstamo que se solicita (€)</t>
  </si>
  <si>
    <t>Préstamos a amortizar anticipadamente (€)</t>
  </si>
  <si>
    <t>Inversiones financieras (€)</t>
  </si>
  <si>
    <t>DECISIONES  PRODUCCIÓN</t>
  </si>
  <si>
    <t>Inversión en inmovilizado (€)</t>
  </si>
  <si>
    <t>De L</t>
  </si>
  <si>
    <t>De T</t>
  </si>
  <si>
    <t>Uds. en stock del año anterior</t>
  </si>
  <si>
    <t>Producción del año en unidades</t>
  </si>
  <si>
    <t>Total producción disponible en unidades</t>
  </si>
  <si>
    <t>DECISIONES RECURSOS HUMANOS</t>
  </si>
  <si>
    <t>AS</t>
  </si>
  <si>
    <t>Fijo Mercado A (€)</t>
  </si>
  <si>
    <t>AT</t>
  </si>
  <si>
    <t>Variable Mercado A (%)</t>
  </si>
  <si>
    <t>Mercado A</t>
  </si>
  <si>
    <t>Presupuesto total investigaciones (€)</t>
  </si>
  <si>
    <t>DECISIONES PRODUCTO LECHE (L)</t>
  </si>
  <si>
    <t>Canal</t>
  </si>
  <si>
    <t>P.V.P (€)</t>
  </si>
  <si>
    <t>Margen detallista (€)</t>
  </si>
  <si>
    <t>Nº promociones</t>
  </si>
  <si>
    <t xml:space="preserve"> Tipo promoción</t>
  </si>
  <si>
    <t>Detalle (€)</t>
  </si>
  <si>
    <t>AG</t>
  </si>
  <si>
    <t>Campaña publicitaria</t>
  </si>
  <si>
    <t>Soporte</t>
  </si>
  <si>
    <t xml:space="preserve"> Número de inserciones</t>
  </si>
  <si>
    <t>Presupuesto (€)</t>
  </si>
  <si>
    <t>Presupuesto ($)</t>
  </si>
  <si>
    <t>Prensa (PR)</t>
  </si>
  <si>
    <t>Total</t>
  </si>
  <si>
    <t>DECISIONES PRODUCTO YOGURT (T)</t>
  </si>
  <si>
    <t>PREVISIÓN DE VENTAS PRODUCTO LECHE (L)</t>
  </si>
  <si>
    <t>Unidades normales vendidas</t>
  </si>
  <si>
    <t>Unidades vendidas en promoción</t>
  </si>
  <si>
    <t>A través de la red</t>
  </si>
  <si>
    <t>Total de unidades vendidas</t>
  </si>
  <si>
    <t>Unidades en stock</t>
  </si>
  <si>
    <t>PREVISIÓN DE VENTAS PRODUCTO YOGURT (T)</t>
  </si>
  <si>
    <t xml:space="preserve"> PREVISIÓN  DE LOS RESULTADOS DE LA EMPRESA</t>
  </si>
  <si>
    <t>Coste estándar unidad de L (€)</t>
  </si>
  <si>
    <t>Coste estándar unidad de T (€)</t>
  </si>
  <si>
    <t>Ventas totales</t>
  </si>
  <si>
    <t>Costes márgenes detallistas</t>
  </si>
  <si>
    <t>Costes directos de producción</t>
  </si>
  <si>
    <t>Gastos de promoción de ventas</t>
  </si>
  <si>
    <t>Costes de empresas mayoristas</t>
  </si>
  <si>
    <t>Costes transporte fábrica-plataformas</t>
  </si>
  <si>
    <t>Costes transporte plataformas-detallistas</t>
  </si>
  <si>
    <t>Aranceles por importación</t>
  </si>
  <si>
    <t>Gastos amortización</t>
  </si>
  <si>
    <t>Gastos generales de estructura</t>
  </si>
  <si>
    <t>Incentivos a la fuerza de ventas</t>
  </si>
  <si>
    <t>Inversión en publicidad L</t>
  </si>
  <si>
    <t>Inversión en publicidad T</t>
  </si>
  <si>
    <t>Total gastos generales</t>
  </si>
  <si>
    <t>Ingresos financieros por inversiones</t>
  </si>
  <si>
    <t>Otros ingresos financieros</t>
  </si>
  <si>
    <t>Gastos financieros de préstamos</t>
  </si>
  <si>
    <t>Gastos financieros por comisiones</t>
  </si>
  <si>
    <t>Gastos financieros por descubierto</t>
  </si>
  <si>
    <t>Otros gastos financieros</t>
  </si>
  <si>
    <t>Resultado de la actividad financiera</t>
  </si>
  <si>
    <t>Otros ingresos</t>
  </si>
  <si>
    <t>Otros gastos</t>
  </si>
  <si>
    <t>Total otros ingresos/gastos</t>
  </si>
  <si>
    <t>RESULTADO DEL EJERCICIO</t>
  </si>
  <si>
    <t>ACTIVO</t>
  </si>
  <si>
    <t>Diciembre Año 1</t>
  </si>
  <si>
    <t>Enero Año 1</t>
  </si>
  <si>
    <t>Tesorería</t>
  </si>
  <si>
    <t>Inversiones financieras</t>
  </si>
  <si>
    <t>Existencias</t>
  </si>
  <si>
    <t>Stock producto terminado L</t>
  </si>
  <si>
    <t>Stock producto terminado T</t>
  </si>
  <si>
    <t>Total activo corriente</t>
  </si>
  <si>
    <t>Inmovilizado</t>
  </si>
  <si>
    <t>Amortizaciones</t>
  </si>
  <si>
    <t>Total activo no corriente</t>
  </si>
  <si>
    <t>PASIVO</t>
  </si>
  <si>
    <t>Deuda a corto plazo</t>
  </si>
  <si>
    <t>Total pasivo corriente</t>
  </si>
  <si>
    <t>Deuda a largo plazo</t>
  </si>
  <si>
    <t>Total pasivo no corriente</t>
  </si>
  <si>
    <t>PATRIMONIO NETO</t>
  </si>
  <si>
    <t>Capital social</t>
  </si>
  <si>
    <t>Resultados anteriores</t>
  </si>
  <si>
    <t>Resultado del ejercicio</t>
  </si>
  <si>
    <t>Posición por beneficio acumulado</t>
  </si>
  <si>
    <t>Posición por resultado del ejercicio</t>
  </si>
  <si>
    <t>* Esta plantilla es válida para realizar una previsión de Balance de Situación al final del año 1. Para realizar previsiones de años posteriores, se deben tener en cuenta la situación inicial de dicho Balance en el período a proyectar.</t>
  </si>
  <si>
    <t>Mercado Y</t>
  </si>
  <si>
    <t>Delegaciones: Mercado A</t>
  </si>
  <si>
    <t>Delegaciones: Mercado Y</t>
  </si>
  <si>
    <t>VENTAS: L</t>
  </si>
  <si>
    <t>Nº de vendedores por delegación</t>
  </si>
  <si>
    <t>Renta per capita</t>
  </si>
  <si>
    <r>
      <t>MMT41</t>
    </r>
    <r>
      <rPr>
        <b/>
        <vertAlign val="superscript"/>
        <sz val="26"/>
        <color indexed="10"/>
        <rFont val="Arial"/>
        <family val="2"/>
      </rPr>
      <t>®</t>
    </r>
  </si>
  <si>
    <r>
      <t>Tipo de cambio</t>
    </r>
    <r>
      <rPr>
        <sz val="10"/>
        <color indexed="8"/>
        <rFont val="Arial"/>
        <family val="2"/>
      </rPr>
      <t xml:space="preserve"> (euros por 1 dólar):</t>
    </r>
  </si>
  <si>
    <t>CUENTA DE RESULTADOS</t>
  </si>
  <si>
    <t>BALANCE DE SITUACIÓN DE LA EMPRESA*</t>
  </si>
  <si>
    <t>Remuneración de los vendedores</t>
  </si>
  <si>
    <t>Número de delegaciones</t>
  </si>
  <si>
    <t>INFORMACIÓN</t>
  </si>
  <si>
    <t>Ingresos netos: L</t>
  </si>
  <si>
    <t>Total coste de ventas: L</t>
  </si>
  <si>
    <t>VENTAS: T</t>
  </si>
  <si>
    <t>Ingresos netos: T</t>
  </si>
  <si>
    <t>Total coste de ventas: T</t>
  </si>
  <si>
    <t>Gastos de investigación</t>
  </si>
  <si>
    <t>SIn promoción</t>
  </si>
  <si>
    <t>DECISIONES DELEGACIONES E INVESTIGACIONES</t>
  </si>
  <si>
    <t>YG</t>
  </si>
  <si>
    <t>COSTE DE VENTAS: T</t>
  </si>
  <si>
    <t>COSTE DE VENTAS: L</t>
  </si>
  <si>
    <t>GASTOS GENERALES</t>
  </si>
  <si>
    <t>Resultado bruto: T</t>
  </si>
  <si>
    <t>Resultado bruto: L</t>
  </si>
  <si>
    <t>Resultado de explotación</t>
  </si>
  <si>
    <t>ACTIVIDAD FINANCIERA</t>
  </si>
  <si>
    <t>OTROS INGRESOS/GASTOS</t>
  </si>
  <si>
    <t>Coste estándar de producción</t>
  </si>
  <si>
    <t>Comunicación Mercado A</t>
  </si>
  <si>
    <t>Comunicación Mercado Y</t>
  </si>
  <si>
    <t>Lineal (%)</t>
  </si>
  <si>
    <t>Unidades demandadas de la marca</t>
  </si>
  <si>
    <t>Deuda con vencimiento a 2 de Enero (€)</t>
  </si>
  <si>
    <t>Total Activo</t>
  </si>
  <si>
    <t>Total Pasivo</t>
  </si>
  <si>
    <t>Total Patrimonio neto</t>
  </si>
  <si>
    <t>Televisión ( TV)</t>
  </si>
  <si>
    <t>Radio (RA)</t>
  </si>
  <si>
    <t>Red de display y Remarketing (DR)</t>
  </si>
  <si>
    <t>Redes sociales (SM)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</si>
</sst>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family val="2"/>
    </font>
    <font>
      <b/>
      <sz val="10"/>
      <name val="Arial"/>
      <family val="2"/>
    </font>
    <font>
      <b/>
      <sz val="26"/>
      <color indexed="10"/>
      <name val="Arial"/>
      <family val="2"/>
    </font>
    <font>
      <b/>
      <vertAlign val="superscript"/>
      <sz val="26"/>
      <color indexed="10"/>
      <name val="Arial"/>
      <family val="2"/>
    </font>
    <font>
      <sz val="12"/>
      <name val="Arial"/>
      <family val="2"/>
    </font>
    <font>
      <b/>
      <sz val="10"/>
      <color indexed="9"/>
      <name val="Arial"/>
      <family val="2"/>
    </font>
    <font>
      <b/>
      <sz val="10"/>
      <color indexed="8"/>
      <name val="Arial"/>
      <family val="2"/>
    </font>
    <font>
      <sz val="10"/>
      <color indexed="8"/>
      <name val="Arial"/>
      <family val="2"/>
    </font>
    <font>
      <sz val="8"/>
      <name val="Arial"/>
      <family val="2"/>
    </font>
    <font>
      <sz val="10"/>
      <color rgb="FFFF0000"/>
      <name val="Arial"/>
      <family val="2"/>
    </font>
    <font>
      <b/>
      <sz val="10"/>
      <color theme="0"/>
      <name val="Arial"/>
      <family val="2"/>
    </font>
  </fonts>
  <fills count="12">
    <fill>
      <patternFill patternType="none"/>
    </fill>
    <fill>
      <patternFill patternType="gray125"/>
    </fill>
    <fill>
      <patternFill patternType="solid">
        <fgColor indexed="22"/>
        <bgColor indexed="31"/>
      </patternFill>
    </fill>
    <fill>
      <patternFill patternType="solid">
        <fgColor indexed="41"/>
        <bgColor indexed="9"/>
      </patternFill>
    </fill>
    <fill>
      <patternFill patternType="solid">
        <fgColor indexed="26"/>
        <bgColor indexed="9"/>
      </patternFill>
    </fill>
    <fill>
      <patternFill patternType="solid">
        <fgColor indexed="9"/>
        <bgColor indexed="26"/>
      </patternFill>
    </fill>
    <fill>
      <patternFill patternType="solid">
        <fgColor indexed="27"/>
        <bgColor indexed="42"/>
      </patternFill>
    </fill>
    <fill>
      <patternFill patternType="solid">
        <fgColor indexed="49"/>
        <bgColor indexed="11"/>
      </patternFill>
    </fill>
    <fill>
      <patternFill patternType="solid">
        <fgColor indexed="11"/>
        <bgColor indexed="49"/>
      </patternFill>
    </fill>
    <fill>
      <patternFill patternType="solid">
        <fgColor indexed="10"/>
        <bgColor indexed="16"/>
      </patternFill>
    </fill>
    <fill>
      <patternFill patternType="solid">
        <fgColor indexed="59"/>
        <bgColor indexed="63"/>
      </patternFill>
    </fill>
    <fill>
      <patternFill patternType="solid">
        <fgColor theme="1"/>
        <bgColor indexed="31"/>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s>
  <cellStyleXfs count="1">
    <xf numFmtId="0" fontId="0" fillId="0" borderId="0"/>
  </cellStyleXfs>
  <cellXfs count="149">
    <xf numFmtId="0" fontId="0" fillId="0" borderId="0" xfId="0"/>
    <xf numFmtId="0" fontId="0" fillId="0" borderId="0" xfId="0" applyFont="1"/>
    <xf numFmtId="0" fontId="2" fillId="0" borderId="0" xfId="0" applyFont="1" applyAlignment="1">
      <alignment horizontal="center"/>
    </xf>
    <xf numFmtId="0" fontId="6" fillId="2" borderId="0" xfId="0" applyFont="1" applyFill="1" applyBorder="1" applyAlignment="1">
      <alignment horizontal="left" vertical="center"/>
    </xf>
    <xf numFmtId="0" fontId="6" fillId="0" borderId="0" xfId="0" applyFont="1" applyBorder="1" applyAlignment="1">
      <alignment horizontal="center" vertical="center"/>
    </xf>
    <xf numFmtId="0" fontId="6" fillId="3" borderId="1" xfId="0" applyFont="1" applyFill="1" applyBorder="1" applyAlignment="1">
      <alignment horizontal="center"/>
    </xf>
    <xf numFmtId="4" fontId="0" fillId="4" borderId="1" xfId="0" applyNumberFormat="1" applyFont="1" applyFill="1" applyBorder="1" applyAlignment="1">
      <alignment horizontal="right" vertical="center"/>
    </xf>
    <xf numFmtId="0" fontId="7" fillId="3" borderId="1" xfId="0" applyFont="1" applyFill="1" applyBorder="1" applyAlignment="1">
      <alignment horizontal="center"/>
    </xf>
    <xf numFmtId="3" fontId="7" fillId="4" borderId="1" xfId="0" applyNumberFormat="1" applyFont="1" applyFill="1" applyBorder="1" applyAlignment="1">
      <alignment horizontal="center" vertical="center"/>
    </xf>
    <xf numFmtId="0" fontId="0" fillId="4" borderId="1" xfId="0" applyFont="1" applyFill="1" applyBorder="1" applyAlignment="1">
      <alignment horizontal="right" vertical="center"/>
    </xf>
    <xf numFmtId="0" fontId="6" fillId="2" borderId="0" xfId="0" applyFont="1" applyFill="1" applyBorder="1" applyAlignment="1">
      <alignment horizontal="center" vertical="center"/>
    </xf>
    <xf numFmtId="0" fontId="0" fillId="0" borderId="0" xfId="0" applyFont="1" applyBorder="1" applyAlignment="1">
      <alignment horizontal="center" vertical="center"/>
    </xf>
    <xf numFmtId="0" fontId="7" fillId="2"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Fill="1"/>
    <xf numFmtId="0" fontId="0" fillId="2" borderId="0" xfId="0" applyFont="1" applyFill="1" applyBorder="1"/>
    <xf numFmtId="0" fontId="0" fillId="2" borderId="0" xfId="0" applyFont="1" applyFill="1" applyBorder="1" applyAlignment="1">
      <alignment horizontal="right" vertical="center"/>
    </xf>
    <xf numFmtId="0" fontId="0" fillId="2" borderId="0" xfId="0" applyFont="1" applyFill="1" applyBorder="1" applyAlignment="1">
      <alignment horizontal="left" vertical="center"/>
    </xf>
    <xf numFmtId="3" fontId="0" fillId="2" borderId="0" xfId="0" applyNumberFormat="1" applyFont="1" applyFill="1" applyBorder="1" applyAlignment="1">
      <alignment horizontal="right" vertical="center"/>
    </xf>
    <xf numFmtId="0" fontId="1" fillId="2" borderId="0" xfId="0" applyFont="1" applyFill="1" applyBorder="1" applyAlignment="1">
      <alignment horizontal="center" vertical="center"/>
    </xf>
    <xf numFmtId="3" fontId="0" fillId="6" borderId="0" xfId="0" applyNumberFormat="1" applyFont="1" applyFill="1" applyBorder="1" applyAlignment="1">
      <alignment horizontal="right" vertical="center"/>
    </xf>
    <xf numFmtId="0" fontId="1" fillId="4" borderId="0" xfId="0" applyFont="1" applyFill="1" applyBorder="1"/>
    <xf numFmtId="3" fontId="1" fillId="6" borderId="0" xfId="0" applyNumberFormat="1" applyFont="1" applyFill="1" applyBorder="1" applyAlignment="1">
      <alignment horizontal="right" vertical="center"/>
    </xf>
    <xf numFmtId="0" fontId="9" fillId="0" borderId="0" xfId="0" applyFont="1"/>
    <xf numFmtId="3" fontId="0" fillId="5" borderId="0" xfId="0" applyNumberFormat="1" applyFont="1" applyFill="1" applyBorder="1" applyAlignment="1">
      <alignment horizontal="right" vertical="center"/>
    </xf>
    <xf numFmtId="0" fontId="4" fillId="0" borderId="0" xfId="0" applyFont="1"/>
    <xf numFmtId="0" fontId="7" fillId="3" borderId="0" xfId="0" applyFont="1" applyFill="1" applyBorder="1"/>
    <xf numFmtId="3" fontId="0" fillId="4" borderId="0" xfId="0" applyNumberFormat="1" applyFont="1" applyFill="1" applyBorder="1" applyAlignment="1">
      <alignment horizontal="right" vertical="center"/>
    </xf>
    <xf numFmtId="0" fontId="4" fillId="0" borderId="0" xfId="0" applyFont="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0" fillId="3" borderId="1" xfId="0" applyFont="1" applyFill="1" applyBorder="1" applyAlignment="1">
      <alignment horizontal="center" vertical="center"/>
    </xf>
    <xf numFmtId="4" fontId="0" fillId="4" borderId="1" xfId="0" applyNumberFormat="1" applyFont="1" applyFill="1" applyBorder="1" applyAlignment="1">
      <alignment horizontal="center" vertical="center"/>
    </xf>
    <xf numFmtId="0" fontId="4" fillId="2" borderId="1" xfId="0" applyFont="1" applyFill="1" applyBorder="1"/>
    <xf numFmtId="0" fontId="4" fillId="0" borderId="1" xfId="0" applyFont="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left"/>
    </xf>
    <xf numFmtId="0" fontId="0" fillId="2" borderId="2" xfId="0" applyFont="1" applyFill="1" applyBorder="1"/>
    <xf numFmtId="0" fontId="0" fillId="2" borderId="3" xfId="0" applyFont="1" applyFill="1" applyBorder="1"/>
    <xf numFmtId="0" fontId="0" fillId="2" borderId="4" xfId="0" applyFont="1" applyFill="1" applyBorder="1"/>
    <xf numFmtId="0" fontId="6" fillId="2" borderId="5" xfId="0" applyFont="1" applyFill="1" applyBorder="1" applyAlignment="1">
      <alignment horizontal="center" vertical="center"/>
    </xf>
    <xf numFmtId="0" fontId="0" fillId="2" borderId="5" xfId="0" applyFont="1" applyFill="1" applyBorder="1"/>
    <xf numFmtId="0" fontId="0" fillId="2" borderId="0" xfId="0" applyFont="1" applyFill="1" applyBorder="1" applyAlignment="1">
      <alignment horizontal="center"/>
    </xf>
    <xf numFmtId="0" fontId="0" fillId="2" borderId="6" xfId="0" applyFont="1" applyFill="1" applyBorder="1"/>
    <xf numFmtId="0" fontId="0" fillId="2" borderId="7" xfId="0" applyFont="1" applyFill="1" applyBorder="1"/>
    <xf numFmtId="0" fontId="0" fillId="2" borderId="8" xfId="0" applyFont="1" applyFill="1" applyBorder="1"/>
    <xf numFmtId="0" fontId="0" fillId="2" borderId="9" xfId="0" applyFont="1" applyFill="1" applyBorder="1"/>
    <xf numFmtId="0" fontId="7" fillId="2" borderId="0" xfId="0" applyFont="1" applyFill="1" applyBorder="1"/>
    <xf numFmtId="0" fontId="0" fillId="2" borderId="5" xfId="0" applyFont="1" applyFill="1" applyBorder="1" applyAlignment="1">
      <alignment horizontal="center" vertical="center"/>
    </xf>
    <xf numFmtId="0" fontId="6" fillId="2" borderId="7" xfId="0" applyFont="1" applyFill="1" applyBorder="1"/>
    <xf numFmtId="0" fontId="7" fillId="2" borderId="8" xfId="0" applyFont="1" applyFill="1" applyBorder="1"/>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2"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right" vertical="center"/>
    </xf>
    <xf numFmtId="0" fontId="1" fillId="2" borderId="5" xfId="0" applyFont="1" applyFill="1" applyBorder="1" applyAlignment="1">
      <alignment horizontal="center" vertical="center"/>
    </xf>
    <xf numFmtId="0" fontId="0" fillId="3" borderId="0" xfId="0" applyFont="1" applyFill="1" applyBorder="1"/>
    <xf numFmtId="3" fontId="0" fillId="2" borderId="5" xfId="0" applyNumberFormat="1" applyFont="1" applyFill="1" applyBorder="1" applyAlignment="1">
      <alignment horizontal="right" vertical="center"/>
    </xf>
    <xf numFmtId="3" fontId="1" fillId="2" borderId="5" xfId="0" applyNumberFormat="1" applyFont="1" applyFill="1" applyBorder="1" applyAlignment="1">
      <alignment horizontal="right" vertical="center"/>
    </xf>
    <xf numFmtId="0" fontId="7" fillId="4" borderId="0" xfId="0" applyFont="1" applyFill="1" applyBorder="1"/>
    <xf numFmtId="164" fontId="1" fillId="4" borderId="0" xfId="0" applyNumberFormat="1" applyFont="1" applyFill="1" applyBorder="1"/>
    <xf numFmtId="3" fontId="0" fillId="2" borderId="5" xfId="0" applyNumberFormat="1" applyFont="1" applyFill="1" applyBorder="1" applyAlignment="1">
      <alignment horizontal="center" vertical="center"/>
    </xf>
    <xf numFmtId="3" fontId="0" fillId="6" borderId="0" xfId="0" applyNumberFormat="1" applyFont="1" applyFill="1" applyBorder="1"/>
    <xf numFmtId="0" fontId="1" fillId="2" borderId="5" xfId="0" applyFont="1" applyFill="1" applyBorder="1" applyAlignment="1">
      <alignment horizontal="right" vertical="center"/>
    </xf>
    <xf numFmtId="0" fontId="0" fillId="2" borderId="5" xfId="0" applyFont="1" applyFill="1" applyBorder="1" applyAlignment="1">
      <alignment horizontal="left" vertical="center" wrapText="1"/>
    </xf>
    <xf numFmtId="3" fontId="0" fillId="5" borderId="1" xfId="0" applyNumberFormat="1" applyFont="1" applyFill="1" applyBorder="1" applyAlignment="1">
      <alignment horizontal="right" vertical="center"/>
    </xf>
    <xf numFmtId="3" fontId="0" fillId="6" borderId="1" xfId="0" applyNumberFormat="1" applyFont="1" applyFill="1" applyBorder="1" applyAlignment="1">
      <alignment horizontal="right" vertical="center"/>
    </xf>
    <xf numFmtId="0" fontId="0" fillId="3" borderId="1" xfId="0" applyFont="1" applyFill="1" applyBorder="1" applyAlignment="1">
      <alignment horizontal="center"/>
    </xf>
    <xf numFmtId="2" fontId="0" fillId="5" borderId="1" xfId="0" applyNumberFormat="1" applyFont="1" applyFill="1" applyBorder="1" applyAlignment="1">
      <alignment horizontal="right" vertical="center"/>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7" fillId="5" borderId="1" xfId="0" applyNumberFormat="1" applyFont="1" applyFill="1" applyBorder="1" applyAlignment="1">
      <alignment horizontal="right" vertical="center"/>
    </xf>
    <xf numFmtId="3" fontId="7" fillId="5" borderId="1" xfId="0" applyNumberFormat="1" applyFont="1" applyFill="1" applyBorder="1" applyAlignment="1">
      <alignment horizontal="right" vertical="center"/>
    </xf>
    <xf numFmtId="0" fontId="7" fillId="5" borderId="1" xfId="0" applyFont="1" applyFill="1" applyBorder="1" applyAlignment="1">
      <alignment horizontal="center"/>
    </xf>
    <xf numFmtId="0" fontId="8" fillId="5" borderId="1" xfId="0" applyFont="1" applyFill="1" applyBorder="1" applyAlignment="1">
      <alignment horizontal="center" vertical="center"/>
    </xf>
    <xf numFmtId="4" fontId="0" fillId="5" borderId="1" xfId="0" applyNumberFormat="1" applyFont="1" applyFill="1" applyBorder="1" applyAlignment="1">
      <alignment horizontal="right" vertical="center"/>
    </xf>
    <xf numFmtId="3" fontId="0" fillId="5" borderId="1" xfId="0" applyNumberFormat="1" applyFont="1" applyFill="1" applyBorder="1" applyAlignment="1">
      <alignment horizontal="center" vertical="center"/>
    </xf>
    <xf numFmtId="0" fontId="7" fillId="5" borderId="1" xfId="0" applyFont="1" applyFill="1" applyBorder="1" applyAlignment="1">
      <alignment horizontal="right" vertical="center"/>
    </xf>
    <xf numFmtId="0" fontId="7" fillId="5" borderId="1" xfId="0" applyFont="1" applyFill="1" applyBorder="1"/>
    <xf numFmtId="3" fontId="0" fillId="6" borderId="1" xfId="0" applyNumberFormat="1" applyFont="1" applyFill="1" applyBorder="1"/>
    <xf numFmtId="3" fontId="0" fillId="5" borderId="1" xfId="0" applyNumberFormat="1" applyFont="1" applyFill="1" applyBorder="1"/>
    <xf numFmtId="0" fontId="0" fillId="5" borderId="1" xfId="0" applyFont="1" applyFill="1" applyBorder="1" applyAlignment="1">
      <alignment horizontal="right" vertical="center"/>
    </xf>
    <xf numFmtId="0" fontId="1" fillId="7" borderId="14" xfId="0" applyFont="1" applyFill="1" applyBorder="1"/>
    <xf numFmtId="3" fontId="1" fillId="7" borderId="14" xfId="0" applyNumberFormat="1" applyFont="1" applyFill="1" applyBorder="1" applyAlignment="1">
      <alignment horizontal="right" vertical="center"/>
    </xf>
    <xf numFmtId="0" fontId="1" fillId="3" borderId="14" xfId="0" applyFont="1" applyFill="1" applyBorder="1"/>
    <xf numFmtId="3" fontId="1" fillId="6" borderId="14" xfId="0" applyNumberFormat="1" applyFont="1" applyFill="1" applyBorder="1" applyAlignment="1">
      <alignment horizontal="right" vertical="center"/>
    </xf>
    <xf numFmtId="0" fontId="1" fillId="8" borderId="14" xfId="0" applyFont="1" applyFill="1" applyBorder="1"/>
    <xf numFmtId="0" fontId="1" fillId="8" borderId="14" xfId="0" applyFont="1" applyFill="1" applyBorder="1" applyAlignment="1">
      <alignment horizontal="center" vertical="center"/>
    </xf>
    <xf numFmtId="0" fontId="1" fillId="3" borderId="3" xfId="0" applyFont="1" applyFill="1" applyBorder="1"/>
    <xf numFmtId="3" fontId="1" fillId="6" borderId="3" xfId="0" applyNumberFormat="1" applyFont="1" applyFill="1" applyBorder="1" applyAlignment="1">
      <alignment horizontal="right" vertical="center"/>
    </xf>
    <xf numFmtId="0" fontId="0" fillId="7" borderId="14" xfId="0" applyFont="1" applyFill="1" applyBorder="1"/>
    <xf numFmtId="3" fontId="1" fillId="7" borderId="14" xfId="0" applyNumberFormat="1" applyFont="1" applyFill="1" applyBorder="1" applyAlignment="1">
      <alignment horizontal="center" vertical="center"/>
    </xf>
    <xf numFmtId="0" fontId="1" fillId="7" borderId="14" xfId="0" applyFont="1" applyFill="1" applyBorder="1" applyAlignment="1">
      <alignment horizontal="center"/>
    </xf>
    <xf numFmtId="0" fontId="1" fillId="2" borderId="14" xfId="0" applyFont="1" applyFill="1" applyBorder="1"/>
    <xf numFmtId="0" fontId="0" fillId="2" borderId="14" xfId="0" applyFont="1" applyFill="1" applyBorder="1"/>
    <xf numFmtId="3" fontId="0" fillId="7" borderId="14" xfId="0" applyNumberFormat="1" applyFont="1" applyFill="1" applyBorder="1" applyAlignment="1">
      <alignment horizontal="right" vertical="center"/>
    </xf>
    <xf numFmtId="0" fontId="1" fillId="7" borderId="8" xfId="0" applyFont="1" applyFill="1" applyBorder="1"/>
    <xf numFmtId="3" fontId="1" fillId="2" borderId="9" xfId="0" applyNumberFormat="1" applyFont="1" applyFill="1" applyBorder="1" applyAlignment="1">
      <alignment horizontal="right" vertical="center"/>
    </xf>
    <xf numFmtId="0" fontId="0" fillId="2" borderId="6" xfId="0" applyFont="1" applyFill="1" applyBorder="1" applyAlignment="1">
      <alignment horizontal="left" vertical="center"/>
    </xf>
    <xf numFmtId="0" fontId="1" fillId="7" borderId="8" xfId="0" applyFont="1" applyFill="1" applyBorder="1" applyAlignment="1">
      <alignment horizontal="center" vertical="center"/>
    </xf>
    <xf numFmtId="3" fontId="0" fillId="6" borderId="1" xfId="0" applyNumberFormat="1" applyFont="1" applyFill="1" applyBorder="1" applyAlignment="1">
      <alignment horizontal="center" vertical="center"/>
    </xf>
    <xf numFmtId="0" fontId="0" fillId="2" borderId="5" xfId="0" applyFont="1" applyFill="1" applyBorder="1" applyAlignment="1">
      <alignment horizontal="left" vertical="center"/>
    </xf>
    <xf numFmtId="0" fontId="1" fillId="2" borderId="3" xfId="0" applyFont="1" applyFill="1" applyBorder="1" applyAlignment="1">
      <alignment vertical="center"/>
    </xf>
    <xf numFmtId="0" fontId="1" fillId="3" borderId="2" xfId="0" applyFont="1" applyFill="1" applyBorder="1"/>
    <xf numFmtId="0" fontId="0" fillId="3" borderId="3" xfId="0" applyFont="1" applyFill="1" applyBorder="1"/>
    <xf numFmtId="3" fontId="1" fillId="5" borderId="3" xfId="0" applyNumberFormat="1" applyFont="1" applyFill="1" applyBorder="1"/>
    <xf numFmtId="0" fontId="1" fillId="5" borderId="4" xfId="0" applyFont="1" applyFill="1" applyBorder="1" applyAlignment="1">
      <alignment horizontal="right" vertical="center"/>
    </xf>
    <xf numFmtId="0" fontId="1" fillId="3" borderId="7" xfId="0" applyFont="1" applyFill="1" applyBorder="1"/>
    <xf numFmtId="0" fontId="0" fillId="3" borderId="8" xfId="0" applyFont="1" applyFill="1" applyBorder="1"/>
    <xf numFmtId="3" fontId="1" fillId="5" borderId="8" xfId="0" applyNumberFormat="1" applyFont="1" applyFill="1" applyBorder="1"/>
    <xf numFmtId="0" fontId="1" fillId="5" borderId="9" xfId="0" applyFont="1" applyFill="1" applyBorder="1" applyAlignment="1">
      <alignment horizontal="right" vertical="center"/>
    </xf>
    <xf numFmtId="0" fontId="0" fillId="4" borderId="0" xfId="0" applyFont="1" applyFill="1" applyBorder="1"/>
    <xf numFmtId="3" fontId="0" fillId="5" borderId="1" xfId="0" applyNumberFormat="1" applyFont="1" applyFill="1" applyBorder="1" applyAlignment="1">
      <alignment horizontal="center" vertical="center"/>
    </xf>
    <xf numFmtId="0" fontId="0" fillId="5" borderId="9" xfId="0" applyFont="1" applyFill="1" applyBorder="1" applyAlignment="1">
      <alignment horizontal="center"/>
    </xf>
    <xf numFmtId="3" fontId="0" fillId="6" borderId="1" xfId="0" applyNumberFormat="1" applyFont="1" applyFill="1" applyBorder="1" applyAlignment="1">
      <alignment horizontal="right" vertical="center"/>
    </xf>
    <xf numFmtId="0" fontId="10" fillId="11" borderId="0" xfId="0" applyFont="1" applyFill="1" applyBorder="1" applyAlignment="1">
      <alignment horizontal="left" vertical="center"/>
    </xf>
    <xf numFmtId="0" fontId="0" fillId="2" borderId="1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5" fillId="10" borderId="15"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7" xfId="0" applyFont="1" applyFill="1" applyBorder="1" applyAlignment="1">
      <alignment horizontal="center" vertical="center"/>
    </xf>
    <xf numFmtId="0" fontId="10" fillId="11" borderId="8" xfId="0" applyFont="1" applyFill="1" applyBorder="1" applyAlignment="1">
      <alignment horizontal="left" vertical="center"/>
    </xf>
    <xf numFmtId="0" fontId="7" fillId="3" borderId="1" xfId="0" applyFont="1" applyFill="1" applyBorder="1" applyAlignment="1">
      <alignment horizontal="left" vertical="center"/>
    </xf>
    <xf numFmtId="0" fontId="0" fillId="3" borderId="1" xfId="0" applyFont="1" applyFill="1" applyBorder="1" applyAlignment="1">
      <alignment horizontal="left" vertical="center"/>
    </xf>
    <xf numFmtId="0" fontId="5" fillId="10" borderId="10"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12" xfId="0" applyFont="1" applyFill="1" applyBorder="1" applyAlignment="1">
      <alignment horizontal="center" vertical="center"/>
    </xf>
    <xf numFmtId="0" fontId="7" fillId="3" borderId="1" xfId="0" applyFont="1" applyFill="1" applyBorder="1" applyAlignment="1">
      <alignment horizontal="center" vertical="center"/>
    </xf>
    <xf numFmtId="3" fontId="0" fillId="5" borderId="1" xfId="0" applyNumberFormat="1" applyFont="1" applyFill="1" applyBorder="1" applyAlignment="1">
      <alignment horizontal="right" vertical="center"/>
    </xf>
    <xf numFmtId="3" fontId="0" fillId="6" borderId="1" xfId="0" applyNumberFormat="1" applyFont="1" applyFill="1" applyBorder="1" applyAlignment="1">
      <alignment horizontal="right" vertical="center"/>
    </xf>
    <xf numFmtId="0" fontId="0" fillId="2" borderId="0" xfId="0" applyFont="1" applyFill="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3" fontId="0" fillId="5" borderId="1" xfId="0" applyNumberFormat="1" applyFont="1" applyFill="1" applyBorder="1" applyAlignment="1">
      <alignment horizontal="center" vertical="center"/>
    </xf>
    <xf numFmtId="3" fontId="0" fillId="6" borderId="1" xfId="0" applyNumberFormat="1" applyFont="1" applyFill="1" applyBorder="1" applyAlignment="1">
      <alignment horizontal="center" vertical="center"/>
    </xf>
    <xf numFmtId="0" fontId="1" fillId="3" borderId="13"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12"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horizontal="right" vertical="center"/>
    </xf>
    <xf numFmtId="0" fontId="6" fillId="3" borderId="1" xfId="0" applyFont="1" applyFill="1" applyBorder="1" applyAlignment="1">
      <alignment horizontal="left" vertical="center"/>
    </xf>
    <xf numFmtId="0" fontId="1" fillId="3" borderId="1" xfId="0" applyFont="1" applyFill="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5" fillId="9"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5000B"/>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23FF23"/>
      <rgbColor rgb="0099CC00"/>
      <rgbColor rgb="00FFCC00"/>
      <rgbColor rgb="00FF9900"/>
      <rgbColor rgb="00FF6600"/>
      <rgbColor rgb="00666699"/>
      <rgbColor rgb="00969696"/>
      <rgbColor rgb="00003366"/>
      <rgbColor rgb="00339966"/>
      <rgbColor rgb="00003300"/>
      <rgbColor rgb="00355E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254000</xdr:colOff>
      <xdr:row>0</xdr:row>
      <xdr:rowOff>0</xdr:rowOff>
    </xdr:from>
    <xdr:to>
      <xdr:col>4</xdr:col>
      <xdr:colOff>0</xdr:colOff>
      <xdr:row>0</xdr:row>
      <xdr:rowOff>495300</xdr:rowOff>
    </xdr:to>
    <xdr:pic>
      <xdr:nvPicPr>
        <xdr:cNvPr id="1045" name="Imagen 1">
          <a:extLst>
            <a:ext uri="{FF2B5EF4-FFF2-40B4-BE49-F238E27FC236}">
              <a16:creationId xmlns:a16="http://schemas.microsoft.com/office/drawing/2014/main" id="{AE7A5DE1-DF61-0D48-9664-FE3D734160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0"/>
          <a:ext cx="2197100" cy="495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4"/>
  <sheetViews>
    <sheetView showGridLines="0" tabSelected="1" zoomScaleNormal="100" zoomScaleSheetLayoutView="120" workbookViewId="0">
      <selection activeCell="C4" sqref="C4"/>
    </sheetView>
  </sheetViews>
  <sheetFormatPr baseColWidth="10" defaultColWidth="11.5" defaultRowHeight="13" x14ac:dyDescent="0.15"/>
  <cols>
    <col min="1" max="1" width="3.6640625" style="1" customWidth="1"/>
    <col min="2" max="2" width="2.33203125" style="1" customWidth="1"/>
    <col min="3" max="3" width="15.33203125" style="1" customWidth="1"/>
    <col min="4" max="4" width="14" style="1" customWidth="1"/>
    <col min="5" max="5" width="12.6640625" style="1" customWidth="1"/>
    <col min="6" max="6" width="10" style="1" customWidth="1"/>
    <col min="7" max="7" width="17.33203125" style="1" customWidth="1"/>
    <col min="8" max="8" width="22.83203125" style="1" customWidth="1"/>
    <col min="9" max="9" width="18.5" style="1" customWidth="1"/>
    <col min="10" max="10" width="3.5" style="1" customWidth="1"/>
    <col min="11" max="11" width="13" style="1" customWidth="1"/>
    <col min="12" max="16384" width="11.5" style="1"/>
  </cols>
  <sheetData>
    <row r="1" spans="2:11" ht="39.75" customHeight="1" x14ac:dyDescent="0.35">
      <c r="I1" s="2" t="s">
        <v>123</v>
      </c>
    </row>
    <row r="3" spans="2:11" ht="16" x14ac:dyDescent="0.2">
      <c r="C3" s="33" t="s">
        <v>0</v>
      </c>
      <c r="D3" s="34"/>
      <c r="E3" s="33" t="s">
        <v>1</v>
      </c>
      <c r="F3" s="34"/>
      <c r="G3" s="33" t="s">
        <v>2</v>
      </c>
      <c r="H3" s="35"/>
      <c r="I3" s="36" t="s">
        <v>3</v>
      </c>
      <c r="J3" s="35"/>
    </row>
    <row r="4" spans="2:11" ht="13.25" customHeight="1" x14ac:dyDescent="0.15"/>
    <row r="5" spans="2:11" ht="28.25" customHeight="1" x14ac:dyDescent="0.15">
      <c r="B5" s="146" t="s">
        <v>4</v>
      </c>
      <c r="C5" s="146"/>
      <c r="D5" s="146"/>
      <c r="E5" s="146"/>
      <c r="F5" s="146"/>
      <c r="G5" s="146"/>
      <c r="H5" s="146"/>
      <c r="I5" s="146"/>
      <c r="J5" s="146"/>
    </row>
    <row r="6" spans="2:11" x14ac:dyDescent="0.15">
      <c r="B6" s="147" t="s">
        <v>5</v>
      </c>
      <c r="C6" s="147"/>
      <c r="D6" s="147"/>
      <c r="E6" s="147"/>
      <c r="F6" s="147"/>
      <c r="G6" s="147"/>
      <c r="H6" s="147"/>
      <c r="I6" s="147"/>
      <c r="J6" s="147"/>
    </row>
    <row r="7" spans="2:11" ht="29.75" customHeight="1" x14ac:dyDescent="0.15">
      <c r="B7" s="146" t="s">
        <v>6</v>
      </c>
      <c r="C7" s="146"/>
      <c r="D7" s="146"/>
      <c r="E7" s="146"/>
      <c r="F7" s="146"/>
      <c r="G7" s="146"/>
      <c r="H7" s="146"/>
      <c r="I7" s="146"/>
      <c r="J7" s="146"/>
    </row>
    <row r="8" spans="2:11" ht="13.25" customHeight="1" x14ac:dyDescent="0.15"/>
    <row r="9" spans="2:11" x14ac:dyDescent="0.15">
      <c r="B9" s="148" t="s">
        <v>7</v>
      </c>
      <c r="C9" s="148"/>
      <c r="D9" s="148"/>
      <c r="E9" s="148"/>
      <c r="F9" s="148"/>
      <c r="G9" s="148"/>
      <c r="H9" s="148"/>
      <c r="I9" s="148"/>
      <c r="J9" s="148"/>
    </row>
    <row r="10" spans="2:11" x14ac:dyDescent="0.15">
      <c r="B10" s="37"/>
      <c r="C10" s="38"/>
      <c r="D10" s="38"/>
      <c r="E10" s="38"/>
      <c r="F10" s="38"/>
      <c r="G10" s="38"/>
      <c r="H10" s="38"/>
      <c r="I10" s="38"/>
      <c r="J10" s="39"/>
    </row>
    <row r="11" spans="2:11" x14ac:dyDescent="0.15">
      <c r="B11" s="43"/>
      <c r="C11" s="144" t="s">
        <v>122</v>
      </c>
      <c r="D11" s="144"/>
      <c r="E11" s="3"/>
      <c r="F11" s="144" t="s">
        <v>8</v>
      </c>
      <c r="G11" s="144"/>
      <c r="H11" s="144"/>
      <c r="I11" s="144"/>
      <c r="J11" s="40"/>
      <c r="K11" s="4"/>
    </row>
    <row r="12" spans="2:11" x14ac:dyDescent="0.15">
      <c r="B12" s="43"/>
      <c r="C12" s="5" t="s">
        <v>9</v>
      </c>
      <c r="D12" s="5" t="s">
        <v>10</v>
      </c>
      <c r="E12" s="15"/>
      <c r="F12" s="124" t="s">
        <v>11</v>
      </c>
      <c r="G12" s="124"/>
      <c r="H12" s="124"/>
      <c r="I12" s="6">
        <v>20</v>
      </c>
      <c r="J12" s="41"/>
    </row>
    <row r="13" spans="2:11" x14ac:dyDescent="0.15">
      <c r="B13" s="43"/>
      <c r="C13" s="7" t="s">
        <v>12</v>
      </c>
      <c r="D13" s="8">
        <v>18900</v>
      </c>
      <c r="E13" s="42"/>
      <c r="F13" s="124" t="s">
        <v>13</v>
      </c>
      <c r="G13" s="124"/>
      <c r="H13" s="124"/>
      <c r="I13" s="9">
        <v>4</v>
      </c>
      <c r="J13" s="41"/>
    </row>
    <row r="14" spans="2:11" x14ac:dyDescent="0.15">
      <c r="B14" s="43"/>
      <c r="C14" s="7" t="s">
        <v>14</v>
      </c>
      <c r="D14" s="8">
        <v>36000</v>
      </c>
      <c r="E14" s="42"/>
      <c r="F14" s="124" t="s">
        <v>15</v>
      </c>
      <c r="G14" s="124"/>
      <c r="H14" s="124"/>
      <c r="I14" s="6">
        <v>10</v>
      </c>
      <c r="J14" s="41"/>
    </row>
    <row r="15" spans="2:11" x14ac:dyDescent="0.15">
      <c r="B15" s="43"/>
      <c r="C15" s="15"/>
      <c r="D15" s="15"/>
      <c r="E15" s="15"/>
      <c r="F15" s="124" t="s">
        <v>16</v>
      </c>
      <c r="G15" s="124"/>
      <c r="H15" s="124"/>
      <c r="I15" s="6">
        <v>1</v>
      </c>
      <c r="J15" s="41"/>
    </row>
    <row r="16" spans="2:11" x14ac:dyDescent="0.15">
      <c r="B16" s="43"/>
      <c r="C16" s="144" t="s">
        <v>147</v>
      </c>
      <c r="D16" s="144"/>
      <c r="E16" s="10"/>
      <c r="F16" s="124" t="s">
        <v>17</v>
      </c>
      <c r="G16" s="124"/>
      <c r="H16" s="124"/>
      <c r="I16" s="6">
        <v>1</v>
      </c>
      <c r="J16" s="41"/>
    </row>
    <row r="17" spans="2:11" x14ac:dyDescent="0.15">
      <c r="B17" s="43"/>
      <c r="C17" s="29" t="s">
        <v>18</v>
      </c>
      <c r="D17" s="30" t="s">
        <v>19</v>
      </c>
      <c r="E17" s="15"/>
      <c r="F17" s="124" t="s">
        <v>20</v>
      </c>
      <c r="G17" s="124"/>
      <c r="H17" s="124"/>
      <c r="I17" s="6">
        <v>2.5</v>
      </c>
      <c r="J17" s="41"/>
    </row>
    <row r="18" spans="2:11" x14ac:dyDescent="0.15">
      <c r="B18" s="43"/>
      <c r="C18" s="31" t="s">
        <v>21</v>
      </c>
      <c r="D18" s="32">
        <v>0.68</v>
      </c>
      <c r="E18" s="15"/>
      <c r="F18" s="124" t="s">
        <v>22</v>
      </c>
      <c r="G18" s="124"/>
      <c r="H18" s="124"/>
      <c r="I18" s="6">
        <v>1</v>
      </c>
      <c r="J18" s="41"/>
    </row>
    <row r="19" spans="2:11" x14ac:dyDescent="0.15">
      <c r="B19" s="43"/>
      <c r="C19" s="31" t="s">
        <v>23</v>
      </c>
      <c r="D19" s="32">
        <v>1.2</v>
      </c>
      <c r="E19" s="15"/>
      <c r="F19" s="15"/>
      <c r="G19" s="15"/>
      <c r="H19" s="15"/>
      <c r="I19" s="15"/>
      <c r="J19" s="41"/>
    </row>
    <row r="20" spans="2:11" x14ac:dyDescent="0.15">
      <c r="B20" s="43"/>
      <c r="C20" s="15"/>
      <c r="D20" s="15"/>
      <c r="E20" s="15"/>
      <c r="F20" s="144" t="s">
        <v>124</v>
      </c>
      <c r="G20" s="144"/>
      <c r="H20" s="144"/>
      <c r="I20" s="6">
        <v>1</v>
      </c>
      <c r="J20" s="41"/>
    </row>
    <row r="21" spans="2:11" x14ac:dyDescent="0.15">
      <c r="B21" s="44"/>
      <c r="C21" s="45"/>
      <c r="D21" s="45"/>
      <c r="E21" s="45"/>
      <c r="F21" s="45"/>
      <c r="G21" s="45"/>
      <c r="H21" s="45"/>
      <c r="I21" s="45"/>
      <c r="J21" s="46"/>
    </row>
    <row r="22" spans="2:11" x14ac:dyDescent="0.15">
      <c r="B22" s="139" t="s">
        <v>24</v>
      </c>
      <c r="C22" s="140"/>
      <c r="D22" s="140"/>
      <c r="E22" s="140"/>
      <c r="F22" s="140"/>
      <c r="G22" s="140"/>
      <c r="H22" s="140"/>
      <c r="I22" s="140"/>
      <c r="J22" s="141"/>
    </row>
    <row r="23" spans="2:11" x14ac:dyDescent="0.15">
      <c r="B23" s="37"/>
      <c r="C23" s="38"/>
      <c r="D23" s="38"/>
      <c r="E23" s="38"/>
      <c r="F23" s="38"/>
      <c r="G23" s="38"/>
      <c r="H23" s="38"/>
      <c r="I23" s="38"/>
      <c r="J23" s="39"/>
    </row>
    <row r="24" spans="2:11" x14ac:dyDescent="0.15">
      <c r="B24" s="43"/>
      <c r="C24" s="124" t="s">
        <v>25</v>
      </c>
      <c r="D24" s="124"/>
      <c r="E24" s="124"/>
      <c r="F24" s="124"/>
      <c r="G24" s="124"/>
      <c r="H24" s="124"/>
      <c r="I24" s="66"/>
      <c r="J24" s="41"/>
    </row>
    <row r="25" spans="2:11" x14ac:dyDescent="0.15">
      <c r="B25" s="43"/>
      <c r="C25" s="124" t="s">
        <v>26</v>
      </c>
      <c r="D25" s="124"/>
      <c r="E25" s="124"/>
      <c r="F25" s="124"/>
      <c r="G25" s="124"/>
      <c r="H25" s="124"/>
      <c r="I25" s="66"/>
      <c r="J25" s="41"/>
    </row>
    <row r="26" spans="2:11" x14ac:dyDescent="0.15">
      <c r="B26" s="43"/>
      <c r="C26" s="124" t="s">
        <v>27</v>
      </c>
      <c r="D26" s="124"/>
      <c r="E26" s="124"/>
      <c r="F26" s="124"/>
      <c r="G26" s="124"/>
      <c r="H26" s="124"/>
      <c r="I26" s="66"/>
      <c r="J26" s="41"/>
    </row>
    <row r="27" spans="2:11" x14ac:dyDescent="0.15">
      <c r="B27" s="44"/>
      <c r="C27" s="45"/>
      <c r="D27" s="45"/>
      <c r="E27" s="45"/>
      <c r="F27" s="45"/>
      <c r="G27" s="45"/>
      <c r="H27" s="45"/>
      <c r="I27" s="45"/>
      <c r="J27" s="46"/>
    </row>
    <row r="28" spans="2:11" x14ac:dyDescent="0.15">
      <c r="B28" s="139" t="s">
        <v>28</v>
      </c>
      <c r="C28" s="140"/>
      <c r="D28" s="140"/>
      <c r="E28" s="140"/>
      <c r="F28" s="140"/>
      <c r="G28" s="140"/>
      <c r="H28" s="140"/>
      <c r="I28" s="140"/>
      <c r="J28" s="141"/>
    </row>
    <row r="29" spans="2:11" x14ac:dyDescent="0.15">
      <c r="B29" s="37"/>
      <c r="C29" s="38"/>
      <c r="D29" s="38"/>
      <c r="E29" s="38"/>
      <c r="F29" s="38"/>
      <c r="G29" s="38"/>
      <c r="H29" s="38"/>
      <c r="I29" s="38"/>
      <c r="J29" s="39"/>
    </row>
    <row r="30" spans="2:11" x14ac:dyDescent="0.15">
      <c r="B30" s="43"/>
      <c r="C30" s="124" t="s">
        <v>29</v>
      </c>
      <c r="D30" s="124"/>
      <c r="E30" s="124"/>
      <c r="F30" s="124"/>
      <c r="G30" s="124"/>
      <c r="H30" s="66">
        <v>0</v>
      </c>
      <c r="I30" s="15"/>
      <c r="J30" s="41"/>
    </row>
    <row r="31" spans="2:11" x14ac:dyDescent="0.15">
      <c r="B31" s="43"/>
      <c r="C31" s="15"/>
      <c r="D31" s="15"/>
      <c r="E31" s="15"/>
      <c r="F31" s="15"/>
      <c r="G31" s="15"/>
      <c r="H31" s="15"/>
      <c r="I31" s="15"/>
      <c r="J31" s="41"/>
    </row>
    <row r="32" spans="2:11" x14ac:dyDescent="0.15">
      <c r="B32" s="43"/>
      <c r="C32" s="15"/>
      <c r="D32" s="47"/>
      <c r="E32" s="47"/>
      <c r="F32" s="15"/>
      <c r="G32" s="15"/>
      <c r="H32" s="29" t="s">
        <v>30</v>
      </c>
      <c r="I32" s="29" t="s">
        <v>31</v>
      </c>
      <c r="J32" s="48"/>
      <c r="K32" s="11"/>
    </row>
    <row r="33" spans="2:11" x14ac:dyDescent="0.15">
      <c r="B33" s="43"/>
      <c r="C33" s="124" t="s">
        <v>32</v>
      </c>
      <c r="D33" s="124"/>
      <c r="E33" s="124"/>
      <c r="F33" s="124"/>
      <c r="G33" s="124"/>
      <c r="H33" s="66"/>
      <c r="I33" s="66"/>
      <c r="J33" s="41"/>
    </row>
    <row r="34" spans="2:11" x14ac:dyDescent="0.15">
      <c r="B34" s="43"/>
      <c r="C34" s="124" t="s">
        <v>33</v>
      </c>
      <c r="D34" s="124"/>
      <c r="E34" s="124"/>
      <c r="F34" s="124"/>
      <c r="G34" s="124"/>
      <c r="H34" s="66"/>
      <c r="I34" s="66"/>
      <c r="J34" s="41"/>
    </row>
    <row r="35" spans="2:11" x14ac:dyDescent="0.15">
      <c r="B35" s="43"/>
      <c r="C35" s="124" t="s">
        <v>34</v>
      </c>
      <c r="D35" s="124"/>
      <c r="E35" s="124"/>
      <c r="F35" s="124"/>
      <c r="G35" s="124"/>
      <c r="H35" s="67">
        <f>+H33+H34</f>
        <v>0</v>
      </c>
      <c r="I35" s="67">
        <f>+I33+I34</f>
        <v>0</v>
      </c>
      <c r="J35" s="41"/>
    </row>
    <row r="36" spans="2:11" x14ac:dyDescent="0.15">
      <c r="B36" s="49"/>
      <c r="C36" s="50"/>
      <c r="D36" s="50"/>
      <c r="E36" s="45"/>
      <c r="F36" s="45"/>
      <c r="G36" s="45"/>
      <c r="H36" s="45"/>
      <c r="I36" s="45"/>
      <c r="J36" s="46"/>
    </row>
    <row r="37" spans="2:11" x14ac:dyDescent="0.15">
      <c r="B37" s="139" t="s">
        <v>137</v>
      </c>
      <c r="C37" s="140"/>
      <c r="D37" s="140"/>
      <c r="E37" s="140"/>
      <c r="F37" s="140"/>
      <c r="G37" s="140"/>
      <c r="H37" s="140"/>
      <c r="I37" s="140"/>
      <c r="J37" s="141"/>
    </row>
    <row r="38" spans="2:11" x14ac:dyDescent="0.15">
      <c r="B38" s="37"/>
      <c r="C38" s="38"/>
      <c r="D38" s="38"/>
      <c r="E38" s="38"/>
      <c r="F38" s="38"/>
      <c r="G38" s="38"/>
      <c r="H38" s="38"/>
      <c r="I38" s="38"/>
      <c r="J38" s="39"/>
    </row>
    <row r="39" spans="2:11" x14ac:dyDescent="0.15">
      <c r="B39" s="43"/>
      <c r="C39" s="144" t="s">
        <v>128</v>
      </c>
      <c r="D39" s="144"/>
      <c r="E39" s="15"/>
      <c r="F39" s="15"/>
      <c r="G39" s="15"/>
      <c r="H39" s="15"/>
      <c r="I39" s="15"/>
      <c r="J39" s="41"/>
    </row>
    <row r="40" spans="2:11" x14ac:dyDescent="0.15">
      <c r="B40" s="43"/>
      <c r="C40" s="7" t="s">
        <v>40</v>
      </c>
      <c r="D40" s="114"/>
      <c r="E40" s="15"/>
      <c r="F40" s="145" t="s">
        <v>41</v>
      </c>
      <c r="G40" s="145"/>
      <c r="H40" s="145"/>
      <c r="I40" s="66"/>
      <c r="J40" s="41"/>
    </row>
    <row r="41" spans="2:11" x14ac:dyDescent="0.15">
      <c r="B41" s="43"/>
      <c r="C41" s="7" t="s">
        <v>117</v>
      </c>
      <c r="D41" s="114"/>
      <c r="E41" s="15"/>
      <c r="F41" s="15"/>
      <c r="G41" s="15"/>
      <c r="H41" s="15"/>
      <c r="I41" s="15"/>
      <c r="J41" s="41"/>
    </row>
    <row r="42" spans="2:11" x14ac:dyDescent="0.15">
      <c r="B42" s="44"/>
      <c r="C42" s="45"/>
      <c r="D42" s="45"/>
      <c r="E42" s="45"/>
      <c r="F42" s="45"/>
      <c r="G42" s="45"/>
      <c r="H42" s="45"/>
      <c r="I42" s="45"/>
      <c r="J42" s="46"/>
    </row>
    <row r="43" spans="2:11" x14ac:dyDescent="0.15">
      <c r="B43" s="139" t="s">
        <v>35</v>
      </c>
      <c r="C43" s="140"/>
      <c r="D43" s="140"/>
      <c r="E43" s="140"/>
      <c r="F43" s="140"/>
      <c r="G43" s="140"/>
      <c r="H43" s="140"/>
      <c r="I43" s="140"/>
      <c r="J43" s="141"/>
    </row>
    <row r="44" spans="2:11" x14ac:dyDescent="0.15">
      <c r="B44" s="37"/>
      <c r="C44" s="38"/>
      <c r="D44" s="38"/>
      <c r="E44" s="38"/>
      <c r="F44" s="38"/>
      <c r="G44" s="38"/>
      <c r="H44" s="38"/>
      <c r="I44" s="51"/>
      <c r="J44" s="52"/>
      <c r="K44" s="13"/>
    </row>
    <row r="45" spans="2:11" x14ac:dyDescent="0.15">
      <c r="B45" s="43"/>
      <c r="C45" s="144" t="s">
        <v>121</v>
      </c>
      <c r="D45" s="144"/>
      <c r="E45" s="144"/>
      <c r="F45" s="12"/>
      <c r="G45" s="144" t="s">
        <v>127</v>
      </c>
      <c r="H45" s="144"/>
      <c r="I45" s="144"/>
      <c r="J45" s="41"/>
    </row>
    <row r="46" spans="2:11" x14ac:dyDescent="0.15">
      <c r="B46" s="43"/>
      <c r="C46" s="68" t="s">
        <v>36</v>
      </c>
      <c r="D46" s="143"/>
      <c r="E46" s="143"/>
      <c r="F46" s="15"/>
      <c r="G46" s="125" t="s">
        <v>37</v>
      </c>
      <c r="H46" s="125"/>
      <c r="I46" s="66"/>
      <c r="J46" s="41"/>
    </row>
    <row r="47" spans="2:11" x14ac:dyDescent="0.15">
      <c r="B47" s="43"/>
      <c r="C47" s="7" t="s">
        <v>38</v>
      </c>
      <c r="D47" s="143"/>
      <c r="E47" s="143"/>
      <c r="F47" s="15"/>
      <c r="G47" s="125" t="s">
        <v>39</v>
      </c>
      <c r="H47" s="125"/>
      <c r="I47" s="69"/>
      <c r="J47" s="41"/>
    </row>
    <row r="48" spans="2:11" x14ac:dyDescent="0.15">
      <c r="B48" s="44"/>
      <c r="C48" s="45"/>
      <c r="D48" s="45"/>
      <c r="E48" s="45"/>
      <c r="F48" s="45"/>
      <c r="G48" s="45"/>
      <c r="H48" s="45"/>
      <c r="I48" s="45"/>
      <c r="J48" s="46"/>
    </row>
    <row r="49" spans="2:12" x14ac:dyDescent="0.15">
      <c r="B49" s="139" t="s">
        <v>42</v>
      </c>
      <c r="C49" s="140"/>
      <c r="D49" s="140"/>
      <c r="E49" s="140"/>
      <c r="F49" s="140"/>
      <c r="G49" s="140"/>
      <c r="H49" s="140"/>
      <c r="I49" s="140"/>
      <c r="J49" s="141"/>
    </row>
    <row r="50" spans="2:12" x14ac:dyDescent="0.15">
      <c r="B50" s="37"/>
      <c r="C50" s="38"/>
      <c r="D50" s="38"/>
      <c r="E50" s="38"/>
      <c r="F50" s="38"/>
      <c r="G50" s="38"/>
      <c r="H50" s="38"/>
      <c r="I50" s="38"/>
      <c r="J50" s="39"/>
    </row>
    <row r="51" spans="2:12" ht="28" x14ac:dyDescent="0.15">
      <c r="B51" s="43"/>
      <c r="C51" s="5" t="s">
        <v>43</v>
      </c>
      <c r="D51" s="70" t="s">
        <v>44</v>
      </c>
      <c r="E51" s="70" t="s">
        <v>45</v>
      </c>
      <c r="F51" s="70" t="s">
        <v>150</v>
      </c>
      <c r="G51" s="70" t="s">
        <v>46</v>
      </c>
      <c r="H51" s="71" t="s">
        <v>47</v>
      </c>
      <c r="I51" s="71" t="s">
        <v>48</v>
      </c>
      <c r="J51" s="41"/>
    </row>
    <row r="52" spans="2:12" x14ac:dyDescent="0.15">
      <c r="B52" s="43"/>
      <c r="C52" s="7" t="s">
        <v>49</v>
      </c>
      <c r="D52" s="72"/>
      <c r="E52" s="72"/>
      <c r="F52" s="73"/>
      <c r="G52" s="74"/>
      <c r="H52" s="75" t="s">
        <v>136</v>
      </c>
      <c r="I52" s="76"/>
      <c r="J52" s="41"/>
    </row>
    <row r="53" spans="2:12" x14ac:dyDescent="0.15">
      <c r="B53" s="43"/>
      <c r="C53" s="68" t="s">
        <v>36</v>
      </c>
      <c r="D53" s="72"/>
      <c r="E53" s="72"/>
      <c r="F53" s="73"/>
      <c r="G53" s="74"/>
      <c r="H53" s="75" t="s">
        <v>136</v>
      </c>
      <c r="I53" s="76"/>
      <c r="J53" s="41"/>
    </row>
    <row r="54" spans="2:12" x14ac:dyDescent="0.15">
      <c r="B54" s="43"/>
      <c r="C54" s="68" t="s">
        <v>38</v>
      </c>
      <c r="D54" s="72"/>
      <c r="E54" s="72"/>
      <c r="F54" s="73"/>
      <c r="G54" s="74"/>
      <c r="H54" s="75" t="s">
        <v>136</v>
      </c>
      <c r="I54" s="76"/>
      <c r="J54" s="41"/>
    </row>
    <row r="55" spans="2:12" x14ac:dyDescent="0.15">
      <c r="B55" s="43"/>
      <c r="C55" s="7" t="s">
        <v>138</v>
      </c>
      <c r="D55" s="72"/>
      <c r="E55" s="72"/>
      <c r="F55" s="73"/>
      <c r="G55" s="74"/>
      <c r="H55" s="75" t="s">
        <v>136</v>
      </c>
      <c r="I55" s="76"/>
      <c r="J55" s="41"/>
    </row>
    <row r="56" spans="2:12" x14ac:dyDescent="0.15">
      <c r="B56" s="43"/>
      <c r="C56" s="15"/>
      <c r="D56" s="15"/>
      <c r="E56" s="15"/>
      <c r="F56" s="15"/>
      <c r="G56" s="15"/>
      <c r="H56" s="15"/>
      <c r="I56" s="15"/>
      <c r="J56" s="41"/>
    </row>
    <row r="57" spans="2:12" x14ac:dyDescent="0.15">
      <c r="B57" s="43"/>
      <c r="C57" s="132"/>
      <c r="D57" s="132"/>
      <c r="E57" s="138" t="s">
        <v>148</v>
      </c>
      <c r="F57" s="138"/>
      <c r="G57" s="138"/>
      <c r="H57" s="138" t="s">
        <v>149</v>
      </c>
      <c r="I57" s="138"/>
      <c r="J57" s="41"/>
    </row>
    <row r="58" spans="2:12" x14ac:dyDescent="0.15">
      <c r="B58" s="43"/>
      <c r="C58" s="134" t="s">
        <v>50</v>
      </c>
      <c r="D58" s="134"/>
      <c r="E58" s="142"/>
      <c r="F58" s="142"/>
      <c r="G58" s="142"/>
      <c r="H58" s="142"/>
      <c r="I58" s="142"/>
      <c r="J58" s="41"/>
      <c r="L58" s="14"/>
    </row>
    <row r="59" spans="2:12" x14ac:dyDescent="0.15">
      <c r="B59" s="43"/>
      <c r="C59" s="134" t="s">
        <v>51</v>
      </c>
      <c r="D59" s="134"/>
      <c r="E59" s="133" t="s">
        <v>52</v>
      </c>
      <c r="F59" s="133"/>
      <c r="G59" s="29" t="s">
        <v>53</v>
      </c>
      <c r="H59" s="29" t="s">
        <v>52</v>
      </c>
      <c r="I59" s="29" t="s">
        <v>54</v>
      </c>
      <c r="J59" s="41"/>
      <c r="L59" s="14"/>
    </row>
    <row r="60" spans="2:12" x14ac:dyDescent="0.15">
      <c r="B60" s="43"/>
      <c r="C60" s="124" t="s">
        <v>158</v>
      </c>
      <c r="D60" s="124"/>
      <c r="E60" s="136"/>
      <c r="F60" s="136"/>
      <c r="G60" s="67">
        <f>+E60*10000</f>
        <v>0</v>
      </c>
      <c r="H60" s="77"/>
      <c r="I60" s="67">
        <f>+H60*11000</f>
        <v>0</v>
      </c>
      <c r="J60" s="41"/>
      <c r="L60" s="14"/>
    </row>
    <row r="61" spans="2:12" x14ac:dyDescent="0.15">
      <c r="B61" s="43"/>
      <c r="C61" s="124" t="s">
        <v>55</v>
      </c>
      <c r="D61" s="124"/>
      <c r="E61" s="136"/>
      <c r="F61" s="136"/>
      <c r="G61" s="67">
        <f>+E61*15000</f>
        <v>0</v>
      </c>
      <c r="H61" s="77"/>
      <c r="I61" s="67">
        <f>+H61*16000</f>
        <v>0</v>
      </c>
      <c r="J61" s="41"/>
    </row>
    <row r="62" spans="2:12" x14ac:dyDescent="0.15">
      <c r="B62" s="43"/>
      <c r="C62" s="124" t="s">
        <v>157</v>
      </c>
      <c r="D62" s="124"/>
      <c r="E62" s="136"/>
      <c r="F62" s="136"/>
      <c r="G62" s="67">
        <f>+E62*14000</f>
        <v>0</v>
      </c>
      <c r="H62" s="77"/>
      <c r="I62" s="67">
        <f>+H62*16000</f>
        <v>0</v>
      </c>
      <c r="J62" s="41"/>
      <c r="L62" s="14"/>
    </row>
    <row r="63" spans="2:12" x14ac:dyDescent="0.15">
      <c r="B63" s="43"/>
      <c r="C63" s="124" t="s">
        <v>159</v>
      </c>
      <c r="D63" s="124"/>
      <c r="E63" s="136"/>
      <c r="F63" s="136"/>
      <c r="G63" s="67">
        <f>+E63*15000</f>
        <v>0</v>
      </c>
      <c r="H63" s="77"/>
      <c r="I63" s="67">
        <f>+H63*15000</f>
        <v>0</v>
      </c>
      <c r="J63" s="41"/>
    </row>
    <row r="64" spans="2:12" x14ac:dyDescent="0.15">
      <c r="B64" s="43"/>
      <c r="C64" s="124" t="s">
        <v>156</v>
      </c>
      <c r="D64" s="124"/>
      <c r="E64" s="136"/>
      <c r="F64" s="136"/>
      <c r="G64" s="67">
        <f>+E64*18000</f>
        <v>0</v>
      </c>
      <c r="H64" s="77"/>
      <c r="I64" s="67">
        <f>+H64*20000</f>
        <v>0</v>
      </c>
      <c r="J64" s="41"/>
      <c r="L64" s="14"/>
    </row>
    <row r="65" spans="2:10" x14ac:dyDescent="0.15">
      <c r="B65" s="43"/>
      <c r="C65" s="129" t="s">
        <v>56</v>
      </c>
      <c r="D65" s="129"/>
      <c r="E65" s="137">
        <f>SUM(E60:E64)</f>
        <v>0</v>
      </c>
      <c r="F65" s="137"/>
      <c r="G65" s="67">
        <f>SUM(G60:G64)</f>
        <v>0</v>
      </c>
      <c r="H65" s="101">
        <f>SUM(H60:H64)</f>
        <v>0</v>
      </c>
      <c r="I65" s="67">
        <f>SUM(I60:I64)</f>
        <v>0</v>
      </c>
      <c r="J65" s="41"/>
    </row>
    <row r="66" spans="2:10" x14ac:dyDescent="0.15">
      <c r="B66" s="44"/>
      <c r="C66" s="45"/>
      <c r="D66" s="45"/>
      <c r="E66" s="45"/>
      <c r="F66" s="45"/>
      <c r="G66" s="45"/>
      <c r="H66" s="45"/>
      <c r="I66" s="45"/>
      <c r="J66" s="46"/>
    </row>
    <row r="67" spans="2:10" x14ac:dyDescent="0.15">
      <c r="B67" s="139" t="s">
        <v>57</v>
      </c>
      <c r="C67" s="140"/>
      <c r="D67" s="140"/>
      <c r="E67" s="140"/>
      <c r="F67" s="140"/>
      <c r="G67" s="140"/>
      <c r="H67" s="140"/>
      <c r="I67" s="140"/>
      <c r="J67" s="141"/>
    </row>
    <row r="68" spans="2:10" x14ac:dyDescent="0.15">
      <c r="B68" s="37"/>
      <c r="C68" s="38"/>
      <c r="D68" s="38"/>
      <c r="E68" s="38"/>
      <c r="F68" s="38"/>
      <c r="G68" s="38"/>
      <c r="H68" s="38"/>
      <c r="I68" s="38"/>
      <c r="J68" s="39"/>
    </row>
    <row r="69" spans="2:10" ht="28" x14ac:dyDescent="0.15">
      <c r="B69" s="43"/>
      <c r="C69" s="5" t="s">
        <v>43</v>
      </c>
      <c r="D69" s="70" t="s">
        <v>44</v>
      </c>
      <c r="E69" s="70" t="s">
        <v>45</v>
      </c>
      <c r="F69" s="70" t="s">
        <v>150</v>
      </c>
      <c r="G69" s="70" t="s">
        <v>46</v>
      </c>
      <c r="H69" s="71" t="s">
        <v>47</v>
      </c>
      <c r="I69" s="71" t="s">
        <v>48</v>
      </c>
      <c r="J69" s="41"/>
    </row>
    <row r="70" spans="2:10" x14ac:dyDescent="0.15">
      <c r="B70" s="43"/>
      <c r="C70" s="7" t="s">
        <v>49</v>
      </c>
      <c r="D70" s="72"/>
      <c r="E70" s="72"/>
      <c r="F70" s="78"/>
      <c r="G70" s="79"/>
      <c r="H70" s="75" t="s">
        <v>136</v>
      </c>
      <c r="I70" s="76"/>
      <c r="J70" s="41"/>
    </row>
    <row r="71" spans="2:10" x14ac:dyDescent="0.15">
      <c r="B71" s="43"/>
      <c r="C71" s="68" t="s">
        <v>36</v>
      </c>
      <c r="D71" s="72"/>
      <c r="E71" s="72"/>
      <c r="F71" s="78"/>
      <c r="G71" s="79"/>
      <c r="H71" s="75" t="s">
        <v>136</v>
      </c>
      <c r="I71" s="76"/>
      <c r="J71" s="41"/>
    </row>
    <row r="72" spans="2:10" x14ac:dyDescent="0.15">
      <c r="B72" s="43"/>
      <c r="C72" s="68" t="s">
        <v>38</v>
      </c>
      <c r="D72" s="72"/>
      <c r="E72" s="72"/>
      <c r="F72" s="78"/>
      <c r="G72" s="79"/>
      <c r="H72" s="75" t="s">
        <v>136</v>
      </c>
      <c r="I72" s="76"/>
      <c r="J72" s="41"/>
    </row>
    <row r="73" spans="2:10" x14ac:dyDescent="0.15">
      <c r="B73" s="43"/>
      <c r="C73" s="7" t="s">
        <v>138</v>
      </c>
      <c r="D73" s="72"/>
      <c r="E73" s="72"/>
      <c r="F73" s="78"/>
      <c r="G73" s="79"/>
      <c r="H73" s="75" t="s">
        <v>136</v>
      </c>
      <c r="I73" s="76"/>
      <c r="J73" s="41"/>
    </row>
    <row r="74" spans="2:10" x14ac:dyDescent="0.15">
      <c r="B74" s="43"/>
      <c r="C74" s="15"/>
      <c r="D74" s="15"/>
      <c r="E74" s="15"/>
      <c r="F74" s="15"/>
      <c r="G74" s="15"/>
      <c r="H74" s="15"/>
      <c r="I74" s="15"/>
      <c r="J74" s="41"/>
    </row>
    <row r="75" spans="2:10" x14ac:dyDescent="0.15">
      <c r="B75" s="43"/>
      <c r="C75" s="132"/>
      <c r="D75" s="132"/>
      <c r="E75" s="138" t="s">
        <v>148</v>
      </c>
      <c r="F75" s="138"/>
      <c r="G75" s="138"/>
      <c r="H75" s="138" t="s">
        <v>149</v>
      </c>
      <c r="I75" s="138"/>
      <c r="J75" s="41"/>
    </row>
    <row r="76" spans="2:10" x14ac:dyDescent="0.15">
      <c r="B76" s="43"/>
      <c r="C76" s="134" t="s">
        <v>50</v>
      </c>
      <c r="D76" s="134"/>
      <c r="E76" s="142"/>
      <c r="F76" s="142"/>
      <c r="G76" s="142"/>
      <c r="H76" s="142"/>
      <c r="I76" s="142"/>
      <c r="J76" s="41"/>
    </row>
    <row r="77" spans="2:10" x14ac:dyDescent="0.15">
      <c r="B77" s="43"/>
      <c r="C77" s="134" t="s">
        <v>51</v>
      </c>
      <c r="D77" s="134"/>
      <c r="E77" s="133" t="s">
        <v>52</v>
      </c>
      <c r="F77" s="133"/>
      <c r="G77" s="29" t="s">
        <v>53</v>
      </c>
      <c r="H77" s="29" t="s">
        <v>52</v>
      </c>
      <c r="I77" s="29" t="s">
        <v>54</v>
      </c>
      <c r="J77" s="41"/>
    </row>
    <row r="78" spans="2:10" x14ac:dyDescent="0.15">
      <c r="B78" s="43"/>
      <c r="C78" s="124" t="s">
        <v>158</v>
      </c>
      <c r="D78" s="124"/>
      <c r="E78" s="136"/>
      <c r="F78" s="136"/>
      <c r="G78" s="115">
        <f>+E78*10000</f>
        <v>0</v>
      </c>
      <c r="H78" s="113"/>
      <c r="I78" s="115">
        <f>+H78*11000</f>
        <v>0</v>
      </c>
      <c r="J78" s="41"/>
    </row>
    <row r="79" spans="2:10" x14ac:dyDescent="0.15">
      <c r="B79" s="43"/>
      <c r="C79" s="124" t="s">
        <v>55</v>
      </c>
      <c r="D79" s="124"/>
      <c r="E79" s="136"/>
      <c r="F79" s="136"/>
      <c r="G79" s="115">
        <f>+E79*15000</f>
        <v>0</v>
      </c>
      <c r="H79" s="113"/>
      <c r="I79" s="115">
        <f>+H79*16000</f>
        <v>0</v>
      </c>
      <c r="J79" s="41"/>
    </row>
    <row r="80" spans="2:10" x14ac:dyDescent="0.15">
      <c r="B80" s="43"/>
      <c r="C80" s="124" t="s">
        <v>157</v>
      </c>
      <c r="D80" s="124"/>
      <c r="E80" s="136"/>
      <c r="F80" s="136"/>
      <c r="G80" s="115">
        <f>+E80*14000</f>
        <v>0</v>
      </c>
      <c r="H80" s="113"/>
      <c r="I80" s="115">
        <f>+H80*16000</f>
        <v>0</v>
      </c>
      <c r="J80" s="41"/>
    </row>
    <row r="81" spans="2:10" x14ac:dyDescent="0.15">
      <c r="B81" s="43"/>
      <c r="C81" s="124" t="s">
        <v>159</v>
      </c>
      <c r="D81" s="124"/>
      <c r="E81" s="136"/>
      <c r="F81" s="136"/>
      <c r="G81" s="115">
        <f>+E81*15000</f>
        <v>0</v>
      </c>
      <c r="H81" s="113"/>
      <c r="I81" s="115">
        <f>+H81*15000</f>
        <v>0</v>
      </c>
      <c r="J81" s="41"/>
    </row>
    <row r="82" spans="2:10" x14ac:dyDescent="0.15">
      <c r="B82" s="43"/>
      <c r="C82" s="124" t="s">
        <v>156</v>
      </c>
      <c r="D82" s="124"/>
      <c r="E82" s="136"/>
      <c r="F82" s="136"/>
      <c r="G82" s="115">
        <f>+E82*18000</f>
        <v>0</v>
      </c>
      <c r="H82" s="113"/>
      <c r="I82" s="115">
        <f>+H82*20000</f>
        <v>0</v>
      </c>
      <c r="J82" s="41"/>
    </row>
    <row r="83" spans="2:10" x14ac:dyDescent="0.15">
      <c r="B83" s="43"/>
      <c r="C83" s="129" t="s">
        <v>56</v>
      </c>
      <c r="D83" s="129"/>
      <c r="E83" s="137">
        <f>SUM(E78:E82)</f>
        <v>0</v>
      </c>
      <c r="F83" s="137"/>
      <c r="G83" s="67">
        <f>SUM(G78:G82)</f>
        <v>0</v>
      </c>
      <c r="H83" s="101">
        <f>SUM(H78:H82)</f>
        <v>0</v>
      </c>
      <c r="I83" s="67">
        <f>SUM(I78:I82)</f>
        <v>0</v>
      </c>
      <c r="J83" s="41"/>
    </row>
    <row r="84" spans="2:10" x14ac:dyDescent="0.15">
      <c r="B84" s="44"/>
      <c r="C84" s="45"/>
      <c r="D84" s="45"/>
      <c r="E84" s="45"/>
      <c r="F84" s="45"/>
      <c r="G84" s="45"/>
      <c r="H84" s="45"/>
      <c r="I84" s="45"/>
      <c r="J84" s="46"/>
    </row>
    <row r="86" spans="2:10" x14ac:dyDescent="0.15">
      <c r="B86" s="126" t="s">
        <v>58</v>
      </c>
      <c r="C86" s="127"/>
      <c r="D86" s="127"/>
      <c r="E86" s="127"/>
      <c r="F86" s="127"/>
      <c r="G86" s="127"/>
      <c r="H86" s="127"/>
      <c r="I86" s="127"/>
      <c r="J86" s="128"/>
    </row>
    <row r="87" spans="2:10" x14ac:dyDescent="0.15">
      <c r="B87" s="37"/>
      <c r="C87" s="38"/>
      <c r="D87" s="38"/>
      <c r="E87" s="38"/>
      <c r="F87" s="38"/>
      <c r="G87" s="38"/>
      <c r="H87" s="38"/>
      <c r="I87" s="38"/>
      <c r="J87" s="39"/>
    </row>
    <row r="88" spans="2:10" x14ac:dyDescent="0.15">
      <c r="B88" s="43"/>
      <c r="C88" s="132"/>
      <c r="D88" s="132"/>
      <c r="E88" s="138" t="s">
        <v>59</v>
      </c>
      <c r="F88" s="138"/>
      <c r="G88" s="138"/>
      <c r="H88" s="138" t="s">
        <v>60</v>
      </c>
      <c r="I88" s="138"/>
      <c r="J88" s="41"/>
    </row>
    <row r="89" spans="2:10" ht="16.5" customHeight="1" x14ac:dyDescent="0.15">
      <c r="B89" s="43"/>
      <c r="C89" s="134" t="s">
        <v>43</v>
      </c>
      <c r="D89" s="134"/>
      <c r="E89" s="135" t="s">
        <v>56</v>
      </c>
      <c r="F89" s="135"/>
      <c r="G89" s="71" t="s">
        <v>61</v>
      </c>
      <c r="H89" s="71" t="s">
        <v>56</v>
      </c>
      <c r="I89" s="71" t="s">
        <v>61</v>
      </c>
      <c r="J89" s="41"/>
    </row>
    <row r="90" spans="2:10" x14ac:dyDescent="0.15">
      <c r="B90" s="43"/>
      <c r="C90" s="129" t="s">
        <v>49</v>
      </c>
      <c r="D90" s="129"/>
      <c r="E90" s="130"/>
      <c r="F90" s="130"/>
      <c r="G90" s="66"/>
      <c r="H90" s="66"/>
      <c r="I90" s="66"/>
      <c r="J90" s="41"/>
    </row>
    <row r="91" spans="2:10" x14ac:dyDescent="0.15">
      <c r="B91" s="43"/>
      <c r="C91" s="129" t="s">
        <v>36</v>
      </c>
      <c r="D91" s="129"/>
      <c r="E91" s="130"/>
      <c r="F91" s="130"/>
      <c r="G91" s="66"/>
      <c r="H91" s="66"/>
      <c r="I91" s="66"/>
      <c r="J91" s="41"/>
    </row>
    <row r="92" spans="2:10" x14ac:dyDescent="0.15">
      <c r="B92" s="43"/>
      <c r="C92" s="129" t="s">
        <v>38</v>
      </c>
      <c r="D92" s="129"/>
      <c r="E92" s="130"/>
      <c r="F92" s="130"/>
      <c r="G92" s="66"/>
      <c r="H92" s="66"/>
      <c r="I92" s="66"/>
      <c r="J92" s="41"/>
    </row>
    <row r="93" spans="2:10" x14ac:dyDescent="0.15">
      <c r="B93" s="43"/>
      <c r="C93" s="129" t="s">
        <v>138</v>
      </c>
      <c r="D93" s="129"/>
      <c r="E93" s="130"/>
      <c r="F93" s="130"/>
      <c r="G93" s="66"/>
      <c r="H93" s="66"/>
      <c r="I93" s="66"/>
      <c r="J93" s="41"/>
    </row>
    <row r="94" spans="2:10" x14ac:dyDescent="0.15">
      <c r="B94" s="43"/>
      <c r="C94" s="129" t="s">
        <v>56</v>
      </c>
      <c r="D94" s="129"/>
      <c r="E94" s="131">
        <f>SUM(E90:E93)</f>
        <v>0</v>
      </c>
      <c r="F94" s="131"/>
      <c r="G94" s="80">
        <f>SUM(G90:G93)</f>
        <v>0</v>
      </c>
      <c r="H94" s="80">
        <f>SUM(H90:H93)</f>
        <v>0</v>
      </c>
      <c r="I94" s="80">
        <f>SUM(I90:I93)</f>
        <v>0</v>
      </c>
      <c r="J94" s="41"/>
    </row>
    <row r="95" spans="2:10" x14ac:dyDescent="0.15">
      <c r="B95" s="43"/>
      <c r="C95" s="15"/>
      <c r="D95" s="15"/>
      <c r="E95" s="15"/>
      <c r="F95" s="15"/>
      <c r="G95" s="15"/>
      <c r="H95" s="15"/>
      <c r="I95" s="15"/>
      <c r="J95" s="41"/>
    </row>
    <row r="96" spans="2:10" x14ac:dyDescent="0.15">
      <c r="B96" s="43"/>
      <c r="C96" s="125" t="s">
        <v>62</v>
      </c>
      <c r="D96" s="125"/>
      <c r="E96" s="125"/>
      <c r="F96" s="125"/>
      <c r="G96" s="125"/>
      <c r="H96" s="80">
        <f>+E94+H94</f>
        <v>0</v>
      </c>
      <c r="I96" s="15"/>
      <c r="J96" s="41"/>
    </row>
    <row r="97" spans="2:10" x14ac:dyDescent="0.15">
      <c r="B97" s="43"/>
      <c r="C97" s="125" t="s">
        <v>151</v>
      </c>
      <c r="D97" s="125"/>
      <c r="E97" s="125"/>
      <c r="F97" s="125"/>
      <c r="G97" s="125"/>
      <c r="H97" s="81"/>
      <c r="I97" s="15"/>
      <c r="J97" s="41"/>
    </row>
    <row r="98" spans="2:10" x14ac:dyDescent="0.15">
      <c r="B98" s="43"/>
      <c r="C98" s="125" t="s">
        <v>63</v>
      </c>
      <c r="D98" s="125"/>
      <c r="E98" s="125"/>
      <c r="F98" s="125"/>
      <c r="G98" s="125"/>
      <c r="H98" s="80">
        <f>+H35-H96</f>
        <v>0</v>
      </c>
      <c r="I98" s="15"/>
      <c r="J98" s="41"/>
    </row>
    <row r="99" spans="2:10" x14ac:dyDescent="0.15">
      <c r="B99" s="44"/>
      <c r="C99" s="45"/>
      <c r="D99" s="45"/>
      <c r="E99" s="45"/>
      <c r="F99" s="45"/>
      <c r="G99" s="45"/>
      <c r="H99" s="45"/>
      <c r="I99" s="45"/>
      <c r="J99" s="46"/>
    </row>
    <row r="100" spans="2:10" x14ac:dyDescent="0.15">
      <c r="B100" s="126" t="s">
        <v>64</v>
      </c>
      <c r="C100" s="127"/>
      <c r="D100" s="127"/>
      <c r="E100" s="127"/>
      <c r="F100" s="127"/>
      <c r="G100" s="127"/>
      <c r="H100" s="127"/>
      <c r="I100" s="127"/>
      <c r="J100" s="128"/>
    </row>
    <row r="101" spans="2:10" x14ac:dyDescent="0.15">
      <c r="B101" s="37"/>
      <c r="C101" s="38"/>
      <c r="D101" s="38"/>
      <c r="E101" s="38"/>
      <c r="F101" s="38"/>
      <c r="G101" s="38"/>
      <c r="H101" s="38"/>
      <c r="I101" s="38"/>
      <c r="J101" s="39"/>
    </row>
    <row r="102" spans="2:10" x14ac:dyDescent="0.15">
      <c r="B102" s="43"/>
      <c r="C102" s="132"/>
      <c r="D102" s="132"/>
      <c r="E102" s="133" t="s">
        <v>59</v>
      </c>
      <c r="F102" s="133"/>
      <c r="G102" s="133"/>
      <c r="H102" s="133" t="s">
        <v>60</v>
      </c>
      <c r="I102" s="133"/>
      <c r="J102" s="41"/>
    </row>
    <row r="103" spans="2:10" ht="16.5" customHeight="1" x14ac:dyDescent="0.15">
      <c r="B103" s="43"/>
      <c r="C103" s="134" t="s">
        <v>43</v>
      </c>
      <c r="D103" s="134"/>
      <c r="E103" s="135" t="s">
        <v>56</v>
      </c>
      <c r="F103" s="135"/>
      <c r="G103" s="71" t="s">
        <v>61</v>
      </c>
      <c r="H103" s="71" t="s">
        <v>56</v>
      </c>
      <c r="I103" s="71" t="s">
        <v>61</v>
      </c>
      <c r="J103" s="41"/>
    </row>
    <row r="104" spans="2:10" x14ac:dyDescent="0.15">
      <c r="B104" s="43"/>
      <c r="C104" s="129" t="s">
        <v>49</v>
      </c>
      <c r="D104" s="129"/>
      <c r="E104" s="130"/>
      <c r="F104" s="130"/>
      <c r="G104" s="66"/>
      <c r="H104" s="66"/>
      <c r="I104" s="66"/>
      <c r="J104" s="41"/>
    </row>
    <row r="105" spans="2:10" x14ac:dyDescent="0.15">
      <c r="B105" s="43"/>
      <c r="C105" s="129" t="s">
        <v>36</v>
      </c>
      <c r="D105" s="129"/>
      <c r="E105" s="130"/>
      <c r="F105" s="130"/>
      <c r="G105" s="66"/>
      <c r="H105" s="66"/>
      <c r="I105" s="66"/>
      <c r="J105" s="41"/>
    </row>
    <row r="106" spans="2:10" x14ac:dyDescent="0.15">
      <c r="B106" s="43"/>
      <c r="C106" s="129" t="s">
        <v>38</v>
      </c>
      <c r="D106" s="129"/>
      <c r="E106" s="130"/>
      <c r="F106" s="130"/>
      <c r="G106" s="66"/>
      <c r="H106" s="66"/>
      <c r="I106" s="66"/>
      <c r="J106" s="41"/>
    </row>
    <row r="107" spans="2:10" x14ac:dyDescent="0.15">
      <c r="B107" s="43"/>
      <c r="C107" s="129" t="s">
        <v>138</v>
      </c>
      <c r="D107" s="129"/>
      <c r="E107" s="130"/>
      <c r="F107" s="130"/>
      <c r="G107" s="66"/>
      <c r="H107" s="66"/>
      <c r="I107" s="66"/>
      <c r="J107" s="41"/>
    </row>
    <row r="108" spans="2:10" x14ac:dyDescent="0.15">
      <c r="B108" s="43"/>
      <c r="C108" s="129" t="s">
        <v>56</v>
      </c>
      <c r="D108" s="129"/>
      <c r="E108" s="131">
        <f>SUM(E104:E107)</f>
        <v>0</v>
      </c>
      <c r="F108" s="131"/>
      <c r="G108" s="80">
        <f>SUM(G104:G107)</f>
        <v>0</v>
      </c>
      <c r="H108" s="80">
        <f>SUM(H104:H107)</f>
        <v>0</v>
      </c>
      <c r="I108" s="80">
        <f>SUM(I104:I107)</f>
        <v>0</v>
      </c>
      <c r="J108" s="41"/>
    </row>
    <row r="109" spans="2:10" x14ac:dyDescent="0.15">
      <c r="B109" s="43"/>
      <c r="C109" s="15"/>
      <c r="D109" s="15"/>
      <c r="E109" s="15"/>
      <c r="F109" s="15"/>
      <c r="G109" s="15"/>
      <c r="H109" s="15"/>
      <c r="I109" s="15"/>
      <c r="J109" s="41"/>
    </row>
    <row r="110" spans="2:10" x14ac:dyDescent="0.15">
      <c r="B110" s="43"/>
      <c r="C110" s="125" t="s">
        <v>62</v>
      </c>
      <c r="D110" s="125"/>
      <c r="E110" s="125"/>
      <c r="F110" s="125"/>
      <c r="G110" s="125"/>
      <c r="H110" s="80">
        <f>+E108+H108</f>
        <v>0</v>
      </c>
      <c r="I110" s="15"/>
      <c r="J110" s="41"/>
    </row>
    <row r="111" spans="2:10" x14ac:dyDescent="0.15">
      <c r="B111" s="43"/>
      <c r="C111" s="125" t="s">
        <v>151</v>
      </c>
      <c r="D111" s="125"/>
      <c r="E111" s="125"/>
      <c r="F111" s="125"/>
      <c r="G111" s="125"/>
      <c r="H111" s="81"/>
      <c r="I111" s="15"/>
      <c r="J111" s="41"/>
    </row>
    <row r="112" spans="2:10" x14ac:dyDescent="0.15">
      <c r="B112" s="43"/>
      <c r="C112" s="125" t="s">
        <v>63</v>
      </c>
      <c r="D112" s="125"/>
      <c r="E112" s="125"/>
      <c r="F112" s="125"/>
      <c r="G112" s="125"/>
      <c r="H112" s="80">
        <f>+I35-H110</f>
        <v>0</v>
      </c>
      <c r="I112" s="15"/>
      <c r="J112" s="41"/>
    </row>
    <row r="113" spans="2:10" x14ac:dyDescent="0.15">
      <c r="B113" s="44"/>
      <c r="C113" s="45"/>
      <c r="D113" s="45"/>
      <c r="E113" s="45"/>
      <c r="F113" s="45"/>
      <c r="G113" s="45"/>
      <c r="H113" s="45"/>
      <c r="I113" s="45"/>
      <c r="J113" s="46"/>
    </row>
    <row r="115" spans="2:10" x14ac:dyDescent="0.15">
      <c r="B115" s="126" t="s">
        <v>65</v>
      </c>
      <c r="C115" s="127"/>
      <c r="D115" s="127"/>
      <c r="E115" s="127"/>
      <c r="F115" s="127"/>
      <c r="G115" s="127"/>
      <c r="H115" s="127"/>
      <c r="I115" s="127"/>
      <c r="J115" s="128"/>
    </row>
    <row r="116" spans="2:10" x14ac:dyDescent="0.15">
      <c r="B116" s="53"/>
      <c r="C116" s="103"/>
      <c r="D116" s="103"/>
      <c r="E116" s="103"/>
      <c r="F116" s="103"/>
      <c r="G116" s="103"/>
      <c r="H116" s="103"/>
      <c r="I116" s="103"/>
      <c r="J116" s="54"/>
    </row>
    <row r="117" spans="2:10" x14ac:dyDescent="0.15">
      <c r="B117" s="99"/>
      <c r="C117" s="123" t="s">
        <v>129</v>
      </c>
      <c r="D117" s="123"/>
      <c r="E117" s="123"/>
      <c r="F117" s="123"/>
      <c r="G117" s="123"/>
      <c r="H117" s="123"/>
      <c r="I117" s="19"/>
      <c r="J117" s="102"/>
    </row>
    <row r="118" spans="2:10" x14ac:dyDescent="0.15">
      <c r="B118" s="43"/>
      <c r="C118" s="125" t="s">
        <v>66</v>
      </c>
      <c r="D118" s="125"/>
      <c r="E118" s="125"/>
      <c r="F118" s="125"/>
      <c r="G118" s="125"/>
      <c r="H118" s="82">
        <v>0.68</v>
      </c>
      <c r="I118" s="16"/>
      <c r="J118" s="41"/>
    </row>
    <row r="119" spans="2:10" x14ac:dyDescent="0.15">
      <c r="B119" s="43"/>
      <c r="C119" s="125" t="s">
        <v>67</v>
      </c>
      <c r="D119" s="125"/>
      <c r="E119" s="125"/>
      <c r="F119" s="125"/>
      <c r="G119" s="125"/>
      <c r="H119" s="76">
        <v>1.2</v>
      </c>
      <c r="I119" s="16"/>
      <c r="J119" s="41"/>
    </row>
    <row r="120" spans="2:10" x14ac:dyDescent="0.15">
      <c r="B120" s="43"/>
      <c r="C120" s="125" t="s">
        <v>152</v>
      </c>
      <c r="D120" s="125"/>
      <c r="E120" s="125"/>
      <c r="F120" s="125"/>
      <c r="G120" s="125"/>
      <c r="H120" s="67">
        <f>+H190</f>
        <v>0</v>
      </c>
      <c r="I120" s="16"/>
      <c r="J120" s="55"/>
    </row>
    <row r="121" spans="2:10" x14ac:dyDescent="0.15">
      <c r="B121" s="99"/>
      <c r="C121" s="17"/>
      <c r="D121" s="17"/>
      <c r="E121" s="17"/>
      <c r="F121" s="17"/>
      <c r="G121" s="17"/>
      <c r="H121" s="18"/>
      <c r="I121" s="18"/>
      <c r="J121" s="41"/>
    </row>
    <row r="122" spans="2:10" x14ac:dyDescent="0.15">
      <c r="B122" s="43"/>
      <c r="C122" s="116" t="s">
        <v>125</v>
      </c>
      <c r="D122" s="116"/>
      <c r="E122" s="116"/>
      <c r="F122" s="116"/>
      <c r="G122" s="116"/>
      <c r="H122" s="116"/>
      <c r="I122" s="116"/>
      <c r="J122" s="41"/>
    </row>
    <row r="123" spans="2:10" x14ac:dyDescent="0.15">
      <c r="B123" s="43"/>
      <c r="C123" s="97" t="s">
        <v>120</v>
      </c>
      <c r="D123" s="97"/>
      <c r="E123" s="97"/>
      <c r="F123" s="97"/>
      <c r="G123" s="97"/>
      <c r="H123" s="97"/>
      <c r="I123" s="100"/>
      <c r="J123" s="56"/>
    </row>
    <row r="124" spans="2:10" x14ac:dyDescent="0.15">
      <c r="B124" s="43"/>
      <c r="C124" s="57"/>
      <c r="D124" s="57" t="s">
        <v>68</v>
      </c>
      <c r="E124" s="57"/>
      <c r="F124" s="57"/>
      <c r="G124" s="57"/>
      <c r="H124" s="57"/>
      <c r="I124" s="20">
        <f>+(D52*(E90+H90))+(D53*(E91+H91))+(D54*(E92+H92))+(D55*(E93+H93))</f>
        <v>0</v>
      </c>
      <c r="J124" s="58"/>
    </row>
    <row r="125" spans="2:10" x14ac:dyDescent="0.15">
      <c r="B125" s="43"/>
      <c r="C125" s="57"/>
      <c r="D125" s="26" t="s">
        <v>69</v>
      </c>
      <c r="E125" s="26"/>
      <c r="F125" s="26"/>
      <c r="G125" s="26"/>
      <c r="H125" s="26"/>
      <c r="I125" s="20">
        <f>+(E52*(E90+H90))+(E53*(E91+H91))+(E54*(E92+H92))+(E55*(E93+H93))</f>
        <v>0</v>
      </c>
      <c r="J125" s="58"/>
    </row>
    <row r="126" spans="2:10" x14ac:dyDescent="0.15">
      <c r="B126" s="43"/>
      <c r="C126" s="21" t="s">
        <v>130</v>
      </c>
      <c r="D126" s="21"/>
      <c r="E126" s="21"/>
      <c r="F126" s="21"/>
      <c r="G126" s="21"/>
      <c r="H126" s="21"/>
      <c r="I126" s="22">
        <f>+I124-I125</f>
        <v>0</v>
      </c>
      <c r="J126" s="59"/>
    </row>
    <row r="127" spans="2:10" x14ac:dyDescent="0.15">
      <c r="B127" s="43"/>
      <c r="C127" s="83" t="s">
        <v>140</v>
      </c>
      <c r="D127" s="83"/>
      <c r="E127" s="83"/>
      <c r="F127" s="83"/>
      <c r="G127" s="83"/>
      <c r="H127" s="83"/>
      <c r="I127" s="84"/>
      <c r="J127" s="59"/>
    </row>
    <row r="128" spans="2:10" x14ac:dyDescent="0.15">
      <c r="B128" s="43"/>
      <c r="C128" s="57"/>
      <c r="D128" s="26" t="s">
        <v>70</v>
      </c>
      <c r="E128" s="26"/>
      <c r="F128" s="26"/>
      <c r="G128" s="26"/>
      <c r="H128" s="26"/>
      <c r="I128" s="20">
        <f>+H96*H118</f>
        <v>0</v>
      </c>
      <c r="J128" s="58"/>
    </row>
    <row r="129" spans="2:11" x14ac:dyDescent="0.15">
      <c r="B129" s="43"/>
      <c r="C129" s="57"/>
      <c r="D129" s="26" t="s">
        <v>71</v>
      </c>
      <c r="E129" s="26"/>
      <c r="F129" s="26"/>
      <c r="G129" s="26"/>
      <c r="H129" s="26"/>
      <c r="I129" s="20">
        <f>+(I52*H90)+(I53*H91)+(I54*H92)+(I55*H93)</f>
        <v>0</v>
      </c>
      <c r="J129" s="58"/>
      <c r="K129" s="23"/>
    </row>
    <row r="130" spans="2:11" x14ac:dyDescent="0.15">
      <c r="B130" s="43"/>
      <c r="C130" s="57"/>
      <c r="D130" s="26" t="s">
        <v>72</v>
      </c>
      <c r="E130" s="26"/>
      <c r="F130" s="26"/>
      <c r="G130" s="26"/>
      <c r="H130" s="26"/>
      <c r="I130" s="20">
        <f>+(((D52*(E90-G90))+(D53*(E91-G91))+(D54*(E92-G92))+(D55*(E93-'MMT41'!G93)))*0.08)+(((D52*(H90-I90))+(D53*(H91-I91))+(D54*(H92-I92))+(D55*(H93-I93)))*0.065)</f>
        <v>0</v>
      </c>
      <c r="J130" s="58"/>
    </row>
    <row r="131" spans="2:11" x14ac:dyDescent="0.15">
      <c r="B131" s="43"/>
      <c r="C131" s="57"/>
      <c r="D131" s="26" t="s">
        <v>73</v>
      </c>
      <c r="E131" s="26"/>
      <c r="F131" s="26"/>
      <c r="G131" s="26"/>
      <c r="H131" s="26"/>
      <c r="I131" s="20">
        <f>+((E90+E91+E92+H90+H91+H92)*0.01)+((E93+H93)*0.03)</f>
        <v>0</v>
      </c>
      <c r="J131" s="58"/>
    </row>
    <row r="132" spans="2:11" x14ac:dyDescent="0.15">
      <c r="B132" s="43"/>
      <c r="C132" s="57"/>
      <c r="D132" s="26" t="s">
        <v>74</v>
      </c>
      <c r="E132" s="26"/>
      <c r="F132" s="26"/>
      <c r="G132" s="26"/>
      <c r="H132" s="26"/>
      <c r="I132" s="20">
        <f>((SUM(G90:G92)+SUM(I90:I92))*0.01)+(((G93+I93)*0.02)*I20)</f>
        <v>0</v>
      </c>
      <c r="J132" s="58"/>
    </row>
    <row r="133" spans="2:11" x14ac:dyDescent="0.15">
      <c r="B133" s="43"/>
      <c r="C133" s="57"/>
      <c r="D133" s="26" t="s">
        <v>75</v>
      </c>
      <c r="E133" s="26"/>
      <c r="F133" s="26"/>
      <c r="G133" s="26"/>
      <c r="H133" s="26"/>
      <c r="I133" s="20">
        <f>+((G93+I93)*(H118+0.03))*0.02</f>
        <v>0</v>
      </c>
      <c r="J133" s="58"/>
    </row>
    <row r="134" spans="2:11" x14ac:dyDescent="0.15">
      <c r="B134" s="43"/>
      <c r="C134" s="21" t="s">
        <v>131</v>
      </c>
      <c r="D134" s="60"/>
      <c r="E134" s="60"/>
      <c r="F134" s="60"/>
      <c r="G134" s="60"/>
      <c r="H134" s="60"/>
      <c r="I134" s="22">
        <f>SUM(I128:I133)</f>
        <v>0</v>
      </c>
      <c r="J134" s="59"/>
    </row>
    <row r="135" spans="2:11" x14ac:dyDescent="0.15">
      <c r="B135" s="43"/>
      <c r="C135" s="89" t="s">
        <v>143</v>
      </c>
      <c r="D135" s="85"/>
      <c r="E135" s="85"/>
      <c r="F135" s="85"/>
      <c r="G135" s="85"/>
      <c r="H135" s="85"/>
      <c r="I135" s="86">
        <f>+I126-I134</f>
        <v>0</v>
      </c>
      <c r="J135" s="59"/>
    </row>
    <row r="136" spans="2:11" x14ac:dyDescent="0.15">
      <c r="B136" s="43"/>
      <c r="C136" s="87" t="s">
        <v>132</v>
      </c>
      <c r="D136" s="87"/>
      <c r="E136" s="87"/>
      <c r="F136" s="87"/>
      <c r="G136" s="87"/>
      <c r="H136" s="87"/>
      <c r="I136" s="88"/>
      <c r="J136" s="56"/>
    </row>
    <row r="137" spans="2:11" x14ac:dyDescent="0.15">
      <c r="B137" s="43"/>
      <c r="C137" s="57"/>
      <c r="D137" s="57" t="s">
        <v>68</v>
      </c>
      <c r="E137" s="57"/>
      <c r="F137" s="57"/>
      <c r="G137" s="57"/>
      <c r="H137" s="57"/>
      <c r="I137" s="20">
        <f>($D$70*($E$104+$H$104))+($D$71*($E$105+$H$105))+($D$72*($E$106+$H$106))+($D$73*($E$107+$H$107))</f>
        <v>0</v>
      </c>
      <c r="J137" s="58"/>
    </row>
    <row r="138" spans="2:11" x14ac:dyDescent="0.15">
      <c r="B138" s="43"/>
      <c r="C138" s="57"/>
      <c r="D138" s="26" t="s">
        <v>69</v>
      </c>
      <c r="E138" s="26"/>
      <c r="F138" s="26"/>
      <c r="G138" s="26"/>
      <c r="H138" s="26"/>
      <c r="I138" s="20">
        <f>($E$70*($E$104+$H$104))+($E$71*($E$105+$H$105))+($E$72*($E$106+$H$106))+($E$73*($E$107+$H$107))</f>
        <v>0</v>
      </c>
      <c r="J138" s="58"/>
    </row>
    <row r="139" spans="2:11" x14ac:dyDescent="0.15">
      <c r="B139" s="43"/>
      <c r="C139" s="21" t="s">
        <v>133</v>
      </c>
      <c r="D139" s="21"/>
      <c r="E139" s="21"/>
      <c r="F139" s="21"/>
      <c r="G139" s="21"/>
      <c r="H139" s="21"/>
      <c r="I139" s="22">
        <f>+I137-I138</f>
        <v>0</v>
      </c>
      <c r="J139" s="59"/>
    </row>
    <row r="140" spans="2:11" x14ac:dyDescent="0.15">
      <c r="B140" s="43"/>
      <c r="C140" s="83" t="s">
        <v>139</v>
      </c>
      <c r="D140" s="83"/>
      <c r="E140" s="83"/>
      <c r="F140" s="83"/>
      <c r="G140" s="83"/>
      <c r="H140" s="83"/>
      <c r="I140" s="84"/>
      <c r="J140" s="59"/>
    </row>
    <row r="141" spans="2:11" x14ac:dyDescent="0.15">
      <c r="B141" s="43"/>
      <c r="C141" s="57"/>
      <c r="D141" s="26" t="s">
        <v>70</v>
      </c>
      <c r="E141" s="26"/>
      <c r="F141" s="26"/>
      <c r="G141" s="26"/>
      <c r="H141" s="26"/>
      <c r="I141" s="20">
        <f>H110*H119</f>
        <v>0</v>
      </c>
      <c r="J141" s="58"/>
    </row>
    <row r="142" spans="2:11" x14ac:dyDescent="0.15">
      <c r="B142" s="43"/>
      <c r="C142" s="57"/>
      <c r="D142" s="26" t="s">
        <v>71</v>
      </c>
      <c r="E142" s="26"/>
      <c r="F142" s="26"/>
      <c r="G142" s="26"/>
      <c r="H142" s="26"/>
      <c r="I142" s="20">
        <f>($I$70*H$104)+($I$71*$H$105)+($I$72*$H$106)+($I$73*$H$107)</f>
        <v>0</v>
      </c>
      <c r="J142" s="58"/>
      <c r="K142" s="23"/>
    </row>
    <row r="143" spans="2:11" x14ac:dyDescent="0.15">
      <c r="B143" s="43"/>
      <c r="C143" s="57"/>
      <c r="D143" s="26" t="s">
        <v>72</v>
      </c>
      <c r="E143" s="26"/>
      <c r="F143" s="26"/>
      <c r="G143" s="26"/>
      <c r="H143" s="26"/>
      <c r="I143" s="20">
        <f>(((D70*(E104-G104))+(D71*(E105-G105))+(D72*(E106-G106))+(D73*(E107-G107)))*0.08)+(((D70*(H104-I104))+(D71*(H105-I105))+(D72*(H106-I106))+(D73*(H107-I107)))*0.065)</f>
        <v>0</v>
      </c>
      <c r="J143" s="58"/>
    </row>
    <row r="144" spans="2:11" x14ac:dyDescent="0.15">
      <c r="B144" s="43"/>
      <c r="C144" s="57"/>
      <c r="D144" s="26" t="s">
        <v>73</v>
      </c>
      <c r="E144" s="26"/>
      <c r="F144" s="26"/>
      <c r="G144" s="26"/>
      <c r="H144" s="26"/>
      <c r="I144" s="20">
        <f>((E104+E105+E106+H104+H105+H106)*0.01)+((E107+H107)*0.03)</f>
        <v>0</v>
      </c>
      <c r="J144" s="58"/>
    </row>
    <row r="145" spans="2:12" x14ac:dyDescent="0.15">
      <c r="B145" s="43"/>
      <c r="C145" s="57"/>
      <c r="D145" s="26" t="s">
        <v>74</v>
      </c>
      <c r="E145" s="26"/>
      <c r="F145" s="26"/>
      <c r="G145" s="26"/>
      <c r="H145" s="26"/>
      <c r="I145" s="20">
        <f>((SUM(G104:G106)+SUM(I104:I106))*0.01)+(((G107+I107)*0.02)*I20)</f>
        <v>0</v>
      </c>
      <c r="J145" s="58"/>
    </row>
    <row r="146" spans="2:12" x14ac:dyDescent="0.15">
      <c r="B146" s="43"/>
      <c r="C146" s="57"/>
      <c r="D146" s="26" t="s">
        <v>75</v>
      </c>
      <c r="E146" s="26"/>
      <c r="F146" s="26"/>
      <c r="G146" s="26"/>
      <c r="H146" s="26"/>
      <c r="I146" s="20">
        <f>((G107+I107)*(H119+0.03))*0.02</f>
        <v>0</v>
      </c>
      <c r="J146" s="58"/>
    </row>
    <row r="147" spans="2:12" x14ac:dyDescent="0.15">
      <c r="B147" s="43"/>
      <c r="C147" s="61" t="s">
        <v>134</v>
      </c>
      <c r="D147" s="60"/>
      <c r="E147" s="60"/>
      <c r="F147" s="60"/>
      <c r="G147" s="60"/>
      <c r="H147" s="60"/>
      <c r="I147" s="22">
        <f>SUM(I141:I146)</f>
        <v>0</v>
      </c>
      <c r="J147" s="59"/>
    </row>
    <row r="148" spans="2:12" x14ac:dyDescent="0.15">
      <c r="B148" s="43"/>
      <c r="C148" s="89" t="s">
        <v>142</v>
      </c>
      <c r="D148" s="89"/>
      <c r="E148" s="89"/>
      <c r="F148" s="89"/>
      <c r="G148" s="89"/>
      <c r="H148" s="89"/>
      <c r="I148" s="90">
        <f>+I139-I147</f>
        <v>0</v>
      </c>
      <c r="J148" s="59"/>
    </row>
    <row r="149" spans="2:12" x14ac:dyDescent="0.15">
      <c r="B149" s="43"/>
      <c r="C149" s="83" t="s">
        <v>141</v>
      </c>
      <c r="D149" s="83"/>
      <c r="E149" s="83"/>
      <c r="F149" s="83"/>
      <c r="G149" s="83"/>
      <c r="H149" s="83"/>
      <c r="I149" s="84"/>
      <c r="J149" s="59"/>
    </row>
    <row r="150" spans="2:12" x14ac:dyDescent="0.15">
      <c r="B150" s="43"/>
      <c r="C150" s="57"/>
      <c r="D150" s="26" t="s">
        <v>76</v>
      </c>
      <c r="E150" s="26"/>
      <c r="F150" s="26"/>
      <c r="G150" s="26"/>
      <c r="H150" s="26"/>
      <c r="I150" s="20">
        <f>+H185*0.1</f>
        <v>2990000</v>
      </c>
      <c r="J150" s="58"/>
    </row>
    <row r="151" spans="2:12" x14ac:dyDescent="0.15">
      <c r="B151" s="43"/>
      <c r="C151" s="57"/>
      <c r="D151" s="26" t="s">
        <v>77</v>
      </c>
      <c r="E151" s="26"/>
      <c r="F151" s="26"/>
      <c r="G151" s="26"/>
      <c r="H151" s="26"/>
      <c r="I151" s="24">
        <v>3000000</v>
      </c>
      <c r="J151" s="58"/>
    </row>
    <row r="152" spans="2:12" x14ac:dyDescent="0.15">
      <c r="B152" s="43"/>
      <c r="C152" s="57"/>
      <c r="D152" s="26" t="s">
        <v>118</v>
      </c>
      <c r="E152" s="26"/>
      <c r="F152" s="26"/>
      <c r="G152" s="26"/>
      <c r="H152" s="26"/>
      <c r="I152" s="20">
        <f>(143700*D40)+((D46+D47)*D40*I46)</f>
        <v>0</v>
      </c>
      <c r="J152" s="58"/>
      <c r="L152" s="23"/>
    </row>
    <row r="153" spans="2:12" x14ac:dyDescent="0.15">
      <c r="B153" s="43"/>
      <c r="C153" s="57"/>
      <c r="D153" s="26" t="s">
        <v>119</v>
      </c>
      <c r="E153" s="26"/>
      <c r="F153" s="26"/>
      <c r="G153" s="26"/>
      <c r="H153" s="26"/>
      <c r="I153" s="20">
        <f>(300000*D41)*I20</f>
        <v>0</v>
      </c>
      <c r="J153" s="58"/>
      <c r="L153" s="23"/>
    </row>
    <row r="154" spans="2:12" x14ac:dyDescent="0.15">
      <c r="B154" s="43"/>
      <c r="C154" s="57"/>
      <c r="D154" s="26" t="s">
        <v>78</v>
      </c>
      <c r="E154" s="26"/>
      <c r="F154" s="26"/>
      <c r="G154" s="26"/>
      <c r="H154" s="26"/>
      <c r="I154" s="20">
        <f>(((D53-E53)*G91)+((D54-E54)*G92)+((D71-E71)*G105)+((D72-E72)*G106))*(I47/100)</f>
        <v>0</v>
      </c>
      <c r="J154" s="58"/>
    </row>
    <row r="155" spans="2:12" x14ac:dyDescent="0.15">
      <c r="B155" s="43"/>
      <c r="C155" s="57"/>
      <c r="D155" s="26" t="s">
        <v>135</v>
      </c>
      <c r="E155" s="26"/>
      <c r="F155" s="26"/>
      <c r="G155" s="26"/>
      <c r="H155" s="26"/>
      <c r="I155" s="20">
        <f>I40</f>
        <v>0</v>
      </c>
      <c r="J155" s="58"/>
    </row>
    <row r="156" spans="2:12" x14ac:dyDescent="0.15">
      <c r="B156" s="43"/>
      <c r="C156" s="57"/>
      <c r="D156" s="26" t="s">
        <v>79</v>
      </c>
      <c r="E156" s="26"/>
      <c r="F156" s="26"/>
      <c r="G156" s="26"/>
      <c r="H156" s="26"/>
      <c r="I156" s="20">
        <f>G65+(I65*I20)</f>
        <v>0</v>
      </c>
      <c r="J156" s="58"/>
    </row>
    <row r="157" spans="2:12" x14ac:dyDescent="0.15">
      <c r="B157" s="43"/>
      <c r="C157" s="57"/>
      <c r="D157" s="26" t="s">
        <v>80</v>
      </c>
      <c r="E157" s="26"/>
      <c r="F157" s="26"/>
      <c r="G157" s="26"/>
      <c r="H157" s="26"/>
      <c r="I157" s="20">
        <f>G83+(I83*I20)</f>
        <v>0</v>
      </c>
      <c r="J157" s="58"/>
    </row>
    <row r="158" spans="2:12" x14ac:dyDescent="0.15">
      <c r="B158" s="43"/>
      <c r="C158" s="21" t="s">
        <v>81</v>
      </c>
      <c r="D158" s="60"/>
      <c r="E158" s="60"/>
      <c r="F158" s="60"/>
      <c r="G158" s="60"/>
      <c r="H158" s="60"/>
      <c r="I158" s="22">
        <f>SUM(I150:I157)</f>
        <v>5990000</v>
      </c>
      <c r="J158" s="59"/>
    </row>
    <row r="159" spans="2:12" x14ac:dyDescent="0.15">
      <c r="B159" s="43"/>
      <c r="C159" s="85" t="s">
        <v>144</v>
      </c>
      <c r="D159" s="85"/>
      <c r="E159" s="85"/>
      <c r="F159" s="85"/>
      <c r="G159" s="85"/>
      <c r="H159" s="85"/>
      <c r="I159" s="86">
        <f>+I135+I148-I158</f>
        <v>-5990000</v>
      </c>
      <c r="J159" s="59"/>
    </row>
    <row r="160" spans="2:12" ht="16" x14ac:dyDescent="0.2">
      <c r="B160" s="43"/>
      <c r="C160" s="83" t="s">
        <v>145</v>
      </c>
      <c r="D160" s="83"/>
      <c r="E160" s="83"/>
      <c r="F160" s="83"/>
      <c r="G160" s="83"/>
      <c r="H160" s="83"/>
      <c r="I160" s="84"/>
      <c r="J160" s="59"/>
      <c r="K160" s="25"/>
    </row>
    <row r="161" spans="2:11" ht="16" x14ac:dyDescent="0.2">
      <c r="B161" s="43"/>
      <c r="C161" s="57"/>
      <c r="D161" s="26" t="s">
        <v>82</v>
      </c>
      <c r="E161" s="26"/>
      <c r="F161" s="26"/>
      <c r="G161" s="26"/>
      <c r="H161" s="26"/>
      <c r="I161" s="20">
        <f>+I26*(I17/100)</f>
        <v>0</v>
      </c>
      <c r="J161" s="58"/>
      <c r="K161" s="25"/>
    </row>
    <row r="162" spans="2:11" ht="16" x14ac:dyDescent="0.2">
      <c r="B162" s="43"/>
      <c r="C162" s="57"/>
      <c r="D162" s="26" t="s">
        <v>83</v>
      </c>
      <c r="E162" s="26"/>
      <c r="F162" s="26"/>
      <c r="G162" s="26"/>
      <c r="H162" s="26"/>
      <c r="I162" s="24"/>
      <c r="J162" s="58"/>
      <c r="K162" s="25"/>
    </row>
    <row r="163" spans="2:11" ht="16" x14ac:dyDescent="0.2">
      <c r="B163" s="43"/>
      <c r="C163" s="57"/>
      <c r="D163" s="26" t="s">
        <v>84</v>
      </c>
      <c r="E163" s="26"/>
      <c r="F163" s="26"/>
      <c r="G163" s="26"/>
      <c r="H163" s="26"/>
      <c r="I163" s="20">
        <f>(I24+I192)*(I14/100)</f>
        <v>0</v>
      </c>
      <c r="J163" s="58"/>
      <c r="K163" s="25"/>
    </row>
    <row r="164" spans="2:11" ht="16" x14ac:dyDescent="0.2">
      <c r="B164" s="43"/>
      <c r="C164" s="57"/>
      <c r="D164" s="26" t="s">
        <v>85</v>
      </c>
      <c r="E164" s="26"/>
      <c r="F164" s="26"/>
      <c r="G164" s="26"/>
      <c r="H164" s="26"/>
      <c r="I164" s="20">
        <f>(I24*(I15/100))+(I25*(I16/100))</f>
        <v>0</v>
      </c>
      <c r="J164" s="58"/>
      <c r="K164" s="25"/>
    </row>
    <row r="165" spans="2:11" ht="16" x14ac:dyDescent="0.2">
      <c r="B165" s="43"/>
      <c r="C165" s="57"/>
      <c r="D165" s="26" t="s">
        <v>86</v>
      </c>
      <c r="E165" s="26"/>
      <c r="F165" s="26"/>
      <c r="G165" s="26"/>
      <c r="H165" s="26"/>
      <c r="I165" s="24"/>
      <c r="J165" s="58"/>
      <c r="K165" s="25"/>
    </row>
    <row r="166" spans="2:11" ht="16" x14ac:dyDescent="0.2">
      <c r="B166" s="43"/>
      <c r="C166" s="57"/>
      <c r="D166" s="26" t="s">
        <v>87</v>
      </c>
      <c r="E166" s="26"/>
      <c r="F166" s="26"/>
      <c r="G166" s="26"/>
      <c r="H166" s="26"/>
      <c r="I166" s="24"/>
      <c r="J166" s="58"/>
      <c r="K166" s="25"/>
    </row>
    <row r="167" spans="2:11" ht="16" x14ac:dyDescent="0.2">
      <c r="B167" s="43"/>
      <c r="C167" s="21" t="s">
        <v>88</v>
      </c>
      <c r="D167" s="60"/>
      <c r="E167" s="60"/>
      <c r="F167" s="60"/>
      <c r="G167" s="60"/>
      <c r="H167" s="60"/>
      <c r="I167" s="22">
        <f>+I161+I162-I163-I164-I165-I166</f>
        <v>0</v>
      </c>
      <c r="J167" s="59"/>
      <c r="K167" s="25"/>
    </row>
    <row r="168" spans="2:11" ht="16" x14ac:dyDescent="0.2">
      <c r="B168" s="43"/>
      <c r="C168" s="83" t="s">
        <v>146</v>
      </c>
      <c r="D168" s="83"/>
      <c r="E168" s="83"/>
      <c r="F168" s="83"/>
      <c r="G168" s="83"/>
      <c r="H168" s="83"/>
      <c r="I168" s="84"/>
      <c r="J168" s="59"/>
      <c r="K168" s="25"/>
    </row>
    <row r="169" spans="2:11" ht="16" x14ac:dyDescent="0.2">
      <c r="B169" s="43"/>
      <c r="C169" s="57"/>
      <c r="D169" s="26" t="s">
        <v>89</v>
      </c>
      <c r="E169" s="26"/>
      <c r="F169" s="26"/>
      <c r="G169" s="26"/>
      <c r="H169" s="26"/>
      <c r="I169" s="20">
        <v>0</v>
      </c>
      <c r="J169" s="58"/>
      <c r="K169" s="25"/>
    </row>
    <row r="170" spans="2:11" ht="16" x14ac:dyDescent="0.2">
      <c r="B170" s="43"/>
      <c r="C170" s="57"/>
      <c r="D170" s="26" t="s">
        <v>90</v>
      </c>
      <c r="E170" s="26"/>
      <c r="F170" s="26"/>
      <c r="G170" s="26"/>
      <c r="H170" s="26"/>
      <c r="I170" s="20">
        <v>0</v>
      </c>
      <c r="J170" s="58"/>
      <c r="K170" s="25"/>
    </row>
    <row r="171" spans="2:11" ht="16" x14ac:dyDescent="0.2">
      <c r="B171" s="43"/>
      <c r="C171" s="21" t="s">
        <v>91</v>
      </c>
      <c r="D171" s="60"/>
      <c r="E171" s="60"/>
      <c r="F171" s="60"/>
      <c r="G171" s="60"/>
      <c r="H171" s="60"/>
      <c r="I171" s="22">
        <f>+I169-I170</f>
        <v>0</v>
      </c>
      <c r="J171" s="59"/>
      <c r="K171" s="25"/>
    </row>
    <row r="172" spans="2:11" ht="16" x14ac:dyDescent="0.2">
      <c r="B172" s="43"/>
      <c r="C172" s="85" t="s">
        <v>92</v>
      </c>
      <c r="D172" s="85"/>
      <c r="E172" s="85"/>
      <c r="F172" s="85"/>
      <c r="G172" s="85"/>
      <c r="H172" s="85"/>
      <c r="I172" s="86">
        <f>+I159+I167+I171</f>
        <v>-5990000</v>
      </c>
      <c r="J172" s="59"/>
      <c r="K172" s="25"/>
    </row>
    <row r="173" spans="2:11" ht="16" x14ac:dyDescent="0.2">
      <c r="B173" s="44"/>
      <c r="C173" s="45"/>
      <c r="D173" s="45"/>
      <c r="E173" s="45"/>
      <c r="F173" s="45"/>
      <c r="G173" s="45"/>
      <c r="H173" s="45"/>
      <c r="I173" s="45"/>
      <c r="J173" s="98"/>
      <c r="K173" s="25"/>
    </row>
    <row r="174" spans="2:11" ht="16" x14ac:dyDescent="0.2">
      <c r="B174" s="25"/>
      <c r="C174" s="25"/>
      <c r="D174" s="25"/>
      <c r="E174" s="25"/>
      <c r="F174" s="25"/>
      <c r="G174" s="25"/>
      <c r="H174" s="25"/>
      <c r="I174" s="25"/>
      <c r="J174" s="25"/>
      <c r="K174" s="25"/>
    </row>
    <row r="175" spans="2:11" x14ac:dyDescent="0.15">
      <c r="B175" s="120" t="s">
        <v>65</v>
      </c>
      <c r="C175" s="121"/>
      <c r="D175" s="121"/>
      <c r="E175" s="121"/>
      <c r="F175" s="121"/>
      <c r="G175" s="121"/>
      <c r="H175" s="121"/>
      <c r="I175" s="121"/>
      <c r="J175" s="122"/>
    </row>
    <row r="176" spans="2:11" x14ac:dyDescent="0.15">
      <c r="B176" s="37"/>
      <c r="C176" s="38"/>
      <c r="D176" s="38"/>
      <c r="E176" s="38"/>
      <c r="F176" s="38"/>
      <c r="G176" s="38"/>
      <c r="H176" s="38"/>
      <c r="I176" s="38"/>
      <c r="J176" s="39"/>
    </row>
    <row r="177" spans="2:10" x14ac:dyDescent="0.15">
      <c r="B177" s="43"/>
      <c r="C177" s="116" t="s">
        <v>126</v>
      </c>
      <c r="D177" s="116"/>
      <c r="E177" s="116"/>
      <c r="F177" s="116"/>
      <c r="G177" s="116"/>
      <c r="H177" s="116"/>
      <c r="I177" s="116"/>
      <c r="J177" s="56"/>
    </row>
    <row r="178" spans="2:10" x14ac:dyDescent="0.15">
      <c r="B178" s="43"/>
      <c r="C178" s="83" t="s">
        <v>93</v>
      </c>
      <c r="D178" s="91"/>
      <c r="E178" s="91"/>
      <c r="F178" s="91"/>
      <c r="G178" s="91"/>
      <c r="H178" s="92" t="s">
        <v>94</v>
      </c>
      <c r="I178" s="93" t="s">
        <v>95</v>
      </c>
      <c r="J178" s="62"/>
    </row>
    <row r="179" spans="2:10" x14ac:dyDescent="0.15">
      <c r="B179" s="43"/>
      <c r="C179" s="57" t="s">
        <v>96</v>
      </c>
      <c r="D179" s="57"/>
      <c r="E179" s="57"/>
      <c r="F179" s="57"/>
      <c r="G179" s="57"/>
      <c r="H179" s="20">
        <f>I179+I180+I24+I128+I141+I150+I172-I25-I26-H30-(H34*H118)-(I34*H119)-I190</f>
        <v>21000000</v>
      </c>
      <c r="I179" s="27">
        <v>24000000</v>
      </c>
      <c r="J179" s="58"/>
    </row>
    <row r="180" spans="2:10" x14ac:dyDescent="0.15">
      <c r="B180" s="43"/>
      <c r="C180" s="57" t="s">
        <v>97</v>
      </c>
      <c r="D180" s="57"/>
      <c r="E180" s="57"/>
      <c r="F180" s="57"/>
      <c r="G180" s="57"/>
      <c r="H180" s="20">
        <f>+I26</f>
        <v>0</v>
      </c>
      <c r="I180" s="27">
        <v>0</v>
      </c>
      <c r="J180" s="58"/>
    </row>
    <row r="181" spans="2:10" x14ac:dyDescent="0.15">
      <c r="B181" s="43"/>
      <c r="C181" s="57" t="s">
        <v>98</v>
      </c>
      <c r="D181" s="57"/>
      <c r="E181" s="57"/>
      <c r="F181" s="57"/>
      <c r="G181" s="57"/>
      <c r="H181" s="20">
        <f>+H182+H183</f>
        <v>0</v>
      </c>
      <c r="I181" s="20">
        <f>+I182+I183</f>
        <v>0</v>
      </c>
      <c r="J181" s="58"/>
    </row>
    <row r="182" spans="2:10" x14ac:dyDescent="0.15">
      <c r="B182" s="43"/>
      <c r="C182" s="57"/>
      <c r="D182" s="26" t="s">
        <v>99</v>
      </c>
      <c r="E182" s="57"/>
      <c r="F182" s="57"/>
      <c r="G182" s="57"/>
      <c r="H182" s="63">
        <f>+(H98*H118)</f>
        <v>0</v>
      </c>
      <c r="I182" s="27">
        <v>0</v>
      </c>
      <c r="J182" s="58"/>
    </row>
    <row r="183" spans="2:10" x14ac:dyDescent="0.15">
      <c r="B183" s="43"/>
      <c r="C183" s="57"/>
      <c r="D183" s="26" t="s">
        <v>100</v>
      </c>
      <c r="E183" s="57"/>
      <c r="F183" s="57"/>
      <c r="G183" s="57"/>
      <c r="H183" s="63">
        <f>(H112*H119)</f>
        <v>0</v>
      </c>
      <c r="I183" s="27">
        <v>0</v>
      </c>
      <c r="J183" s="58"/>
    </row>
    <row r="184" spans="2:10" x14ac:dyDescent="0.15">
      <c r="B184" s="43"/>
      <c r="C184" s="21" t="s">
        <v>101</v>
      </c>
      <c r="D184" s="112"/>
      <c r="E184" s="112"/>
      <c r="F184" s="112"/>
      <c r="G184" s="112"/>
      <c r="H184" s="22">
        <f>SUM(H179:H181)</f>
        <v>21000000</v>
      </c>
      <c r="I184" s="22">
        <f>SUM(I179:I181)</f>
        <v>24000000</v>
      </c>
      <c r="J184" s="59"/>
    </row>
    <row r="185" spans="2:10" x14ac:dyDescent="0.15">
      <c r="B185" s="43"/>
      <c r="C185" s="57" t="s">
        <v>102</v>
      </c>
      <c r="D185" s="57"/>
      <c r="E185" s="57"/>
      <c r="F185" s="57"/>
      <c r="G185" s="57"/>
      <c r="H185" s="24">
        <v>29900000</v>
      </c>
      <c r="I185" s="27">
        <v>29900000</v>
      </c>
      <c r="J185" s="58"/>
    </row>
    <row r="186" spans="2:10" x14ac:dyDescent="0.15">
      <c r="B186" s="43"/>
      <c r="C186" s="57" t="s">
        <v>103</v>
      </c>
      <c r="D186" s="57"/>
      <c r="E186" s="57"/>
      <c r="F186" s="57"/>
      <c r="G186" s="57"/>
      <c r="H186" s="20">
        <f>-I150+I186</f>
        <v>-2990000</v>
      </c>
      <c r="I186" s="27">
        <v>0</v>
      </c>
      <c r="J186" s="58"/>
    </row>
    <row r="187" spans="2:10" x14ac:dyDescent="0.15">
      <c r="B187" s="43"/>
      <c r="C187" s="21" t="s">
        <v>104</v>
      </c>
      <c r="D187" s="112"/>
      <c r="E187" s="112"/>
      <c r="F187" s="112"/>
      <c r="G187" s="112"/>
      <c r="H187" s="22">
        <f>SUM(H185:H186)</f>
        <v>26910000</v>
      </c>
      <c r="I187" s="22">
        <f>SUM(I185:I186)</f>
        <v>29900000</v>
      </c>
      <c r="J187" s="59"/>
    </row>
    <row r="188" spans="2:10" x14ac:dyDescent="0.15">
      <c r="B188" s="43"/>
      <c r="C188" s="94" t="s">
        <v>153</v>
      </c>
      <c r="D188" s="95"/>
      <c r="E188" s="95"/>
      <c r="F188" s="95"/>
      <c r="G188" s="95"/>
      <c r="H188" s="86">
        <f>+H184+H187</f>
        <v>47910000</v>
      </c>
      <c r="I188" s="86">
        <f>+I184+I187</f>
        <v>53900000</v>
      </c>
      <c r="J188" s="59"/>
    </row>
    <row r="189" spans="2:10" x14ac:dyDescent="0.15">
      <c r="B189" s="43"/>
      <c r="C189" s="83" t="s">
        <v>105</v>
      </c>
      <c r="D189" s="91"/>
      <c r="E189" s="91"/>
      <c r="F189" s="91"/>
      <c r="G189" s="91"/>
      <c r="H189" s="96"/>
      <c r="I189" s="96"/>
      <c r="J189" s="58"/>
    </row>
    <row r="190" spans="2:10" x14ac:dyDescent="0.15">
      <c r="B190" s="43"/>
      <c r="C190" s="57" t="s">
        <v>106</v>
      </c>
      <c r="D190" s="57"/>
      <c r="E190" s="57"/>
      <c r="F190" s="57"/>
      <c r="G190" s="57"/>
      <c r="H190" s="20">
        <f>($I$24+$I$192-$I$25)/$I$13</f>
        <v>0</v>
      </c>
      <c r="I190" s="27">
        <v>0</v>
      </c>
      <c r="J190" s="58"/>
    </row>
    <row r="191" spans="2:10" x14ac:dyDescent="0.15">
      <c r="B191" s="43"/>
      <c r="C191" s="21" t="s">
        <v>107</v>
      </c>
      <c r="D191" s="112"/>
      <c r="E191" s="112"/>
      <c r="F191" s="112"/>
      <c r="G191" s="112"/>
      <c r="H191" s="22">
        <f>+H190</f>
        <v>0</v>
      </c>
      <c r="I191" s="22">
        <f>+I190</f>
        <v>0</v>
      </c>
      <c r="J191" s="59"/>
    </row>
    <row r="192" spans="2:10" x14ac:dyDescent="0.15">
      <c r="B192" s="43"/>
      <c r="C192" s="57" t="s">
        <v>108</v>
      </c>
      <c r="D192" s="57"/>
      <c r="E192" s="57"/>
      <c r="F192" s="57"/>
      <c r="G192" s="57"/>
      <c r="H192" s="20">
        <f>($I$24+$I$192-$I$25)-$H$190</f>
        <v>0</v>
      </c>
      <c r="I192" s="27">
        <v>0</v>
      </c>
      <c r="J192" s="58"/>
    </row>
    <row r="193" spans="2:11" x14ac:dyDescent="0.15">
      <c r="B193" s="43"/>
      <c r="C193" s="21" t="s">
        <v>109</v>
      </c>
      <c r="D193" s="112"/>
      <c r="E193" s="112"/>
      <c r="F193" s="112"/>
      <c r="G193" s="112"/>
      <c r="H193" s="22">
        <f>+H192</f>
        <v>0</v>
      </c>
      <c r="I193" s="22">
        <f>+I192</f>
        <v>0</v>
      </c>
      <c r="J193" s="59"/>
    </row>
    <row r="194" spans="2:11" x14ac:dyDescent="0.15">
      <c r="B194" s="43"/>
      <c r="C194" s="94" t="s">
        <v>154</v>
      </c>
      <c r="D194" s="95"/>
      <c r="E194" s="95"/>
      <c r="F194" s="95"/>
      <c r="G194" s="95"/>
      <c r="H194" s="86">
        <f>+H191+H193</f>
        <v>0</v>
      </c>
      <c r="I194" s="86">
        <f>+I191+I193</f>
        <v>0</v>
      </c>
      <c r="J194" s="59"/>
    </row>
    <row r="195" spans="2:11" x14ac:dyDescent="0.15">
      <c r="B195" s="43"/>
      <c r="C195" s="83" t="s">
        <v>110</v>
      </c>
      <c r="D195" s="91"/>
      <c r="E195" s="91"/>
      <c r="F195" s="91"/>
      <c r="G195" s="96"/>
      <c r="H195" s="96"/>
      <c r="I195" s="96"/>
      <c r="J195" s="58"/>
    </row>
    <row r="196" spans="2:11" x14ac:dyDescent="0.15">
      <c r="B196" s="43"/>
      <c r="C196" s="57" t="s">
        <v>111</v>
      </c>
      <c r="D196" s="57"/>
      <c r="E196" s="57"/>
      <c r="F196" s="57"/>
      <c r="G196" s="57"/>
      <c r="H196" s="20">
        <v>53900000</v>
      </c>
      <c r="I196" s="20">
        <v>53900000</v>
      </c>
      <c r="J196" s="58"/>
    </row>
    <row r="197" spans="2:11" x14ac:dyDescent="0.15">
      <c r="B197" s="43"/>
      <c r="C197" s="57" t="s">
        <v>112</v>
      </c>
      <c r="D197" s="57"/>
      <c r="E197" s="57"/>
      <c r="F197" s="57"/>
      <c r="G197" s="57"/>
      <c r="H197" s="20">
        <f>I197+I198</f>
        <v>0</v>
      </c>
      <c r="I197" s="27">
        <v>0</v>
      </c>
      <c r="J197" s="58"/>
    </row>
    <row r="198" spans="2:11" x14ac:dyDescent="0.15">
      <c r="B198" s="43"/>
      <c r="C198" s="57" t="s">
        <v>113</v>
      </c>
      <c r="D198" s="57"/>
      <c r="E198" s="57"/>
      <c r="F198" s="57"/>
      <c r="G198" s="57"/>
      <c r="H198" s="20">
        <f>I172</f>
        <v>-5990000</v>
      </c>
      <c r="I198" s="27">
        <v>0</v>
      </c>
      <c r="J198" s="58"/>
    </row>
    <row r="199" spans="2:11" x14ac:dyDescent="0.15">
      <c r="B199" s="43"/>
      <c r="C199" s="94" t="s">
        <v>155</v>
      </c>
      <c r="D199" s="95"/>
      <c r="E199" s="95"/>
      <c r="F199" s="95"/>
      <c r="G199" s="95"/>
      <c r="H199" s="86">
        <f>SUM(H196:H198)</f>
        <v>47910000</v>
      </c>
      <c r="I199" s="86">
        <f>SUM(I196:I198)</f>
        <v>53900000</v>
      </c>
      <c r="J199" s="59"/>
    </row>
    <row r="200" spans="2:11" ht="16" x14ac:dyDescent="0.2">
      <c r="B200" s="43"/>
      <c r="C200" s="104" t="s">
        <v>114</v>
      </c>
      <c r="D200" s="105"/>
      <c r="E200" s="105"/>
      <c r="F200" s="105"/>
      <c r="G200" s="105"/>
      <c r="H200" s="106"/>
      <c r="I200" s="107"/>
      <c r="J200" s="64"/>
      <c r="K200" s="25"/>
    </row>
    <row r="201" spans="2:11" ht="16" x14ac:dyDescent="0.2">
      <c r="B201" s="43"/>
      <c r="C201" s="108" t="s">
        <v>115</v>
      </c>
      <c r="D201" s="109"/>
      <c r="E201" s="109"/>
      <c r="F201" s="109"/>
      <c r="G201" s="109"/>
      <c r="H201" s="110"/>
      <c r="I201" s="111"/>
      <c r="J201" s="64"/>
      <c r="K201" s="25"/>
    </row>
    <row r="202" spans="2:11" ht="16" x14ac:dyDescent="0.2">
      <c r="B202" s="43"/>
      <c r="C202" s="15"/>
      <c r="D202" s="15"/>
      <c r="E202" s="15"/>
      <c r="F202" s="15"/>
      <c r="G202" s="15"/>
      <c r="H202" s="15"/>
      <c r="I202" s="15"/>
      <c r="J202" s="41"/>
      <c r="K202" s="25"/>
    </row>
    <row r="203" spans="2:11" ht="29.75" customHeight="1" x14ac:dyDescent="0.15">
      <c r="B203" s="43"/>
      <c r="C203" s="117" t="s">
        <v>116</v>
      </c>
      <c r="D203" s="118"/>
      <c r="E203" s="118"/>
      <c r="F203" s="118"/>
      <c r="G203" s="118"/>
      <c r="H203" s="118"/>
      <c r="I203" s="119"/>
      <c r="J203" s="65"/>
      <c r="K203" s="28"/>
    </row>
    <row r="204" spans="2:11" ht="16" x14ac:dyDescent="0.2">
      <c r="B204" s="44"/>
      <c r="C204" s="45"/>
      <c r="D204" s="45"/>
      <c r="E204" s="45"/>
      <c r="F204" s="45"/>
      <c r="G204" s="45"/>
      <c r="H204" s="45"/>
      <c r="I204" s="45"/>
      <c r="J204" s="46"/>
      <c r="K204" s="25"/>
    </row>
  </sheetData>
  <sheetProtection selectLockedCells="1" selectUnlockedCells="1"/>
  <mergeCells count="123">
    <mergeCell ref="B5:J5"/>
    <mergeCell ref="B6:J6"/>
    <mergeCell ref="B7:J7"/>
    <mergeCell ref="B9:J9"/>
    <mergeCell ref="C11:D11"/>
    <mergeCell ref="F11:I11"/>
    <mergeCell ref="F12:H12"/>
    <mergeCell ref="F13:H13"/>
    <mergeCell ref="F14:H14"/>
    <mergeCell ref="B28:J28"/>
    <mergeCell ref="C30:G30"/>
    <mergeCell ref="C33:G33"/>
    <mergeCell ref="C34:G34"/>
    <mergeCell ref="C35:G35"/>
    <mergeCell ref="B43:J43"/>
    <mergeCell ref="C45:E45"/>
    <mergeCell ref="G45:I45"/>
    <mergeCell ref="F15:H15"/>
    <mergeCell ref="C16:D16"/>
    <mergeCell ref="F16:H16"/>
    <mergeCell ref="F17:H17"/>
    <mergeCell ref="F18:H18"/>
    <mergeCell ref="F20:H20"/>
    <mergeCell ref="B22:J22"/>
    <mergeCell ref="D46:E46"/>
    <mergeCell ref="G46:H46"/>
    <mergeCell ref="D47:E47"/>
    <mergeCell ref="G47:H47"/>
    <mergeCell ref="B37:J37"/>
    <mergeCell ref="C39:D39"/>
    <mergeCell ref="F40:H40"/>
    <mergeCell ref="B49:J49"/>
    <mergeCell ref="C57:D57"/>
    <mergeCell ref="E57:G57"/>
    <mergeCell ref="H57:I57"/>
    <mergeCell ref="C58:D58"/>
    <mergeCell ref="E58:G58"/>
    <mergeCell ref="H58:I58"/>
    <mergeCell ref="C59:D59"/>
    <mergeCell ref="E59:F59"/>
    <mergeCell ref="C64:D64"/>
    <mergeCell ref="E64:F64"/>
    <mergeCell ref="C62:D62"/>
    <mergeCell ref="E62:F62"/>
    <mergeCell ref="C60:D60"/>
    <mergeCell ref="E60:F60"/>
    <mergeCell ref="C61:D61"/>
    <mergeCell ref="E61:F61"/>
    <mergeCell ref="C63:D63"/>
    <mergeCell ref="E63:F63"/>
    <mergeCell ref="C65:D65"/>
    <mergeCell ref="E65:F65"/>
    <mergeCell ref="B67:J67"/>
    <mergeCell ref="C75:D75"/>
    <mergeCell ref="E75:G75"/>
    <mergeCell ref="H75:I75"/>
    <mergeCell ref="C76:D76"/>
    <mergeCell ref="E76:G76"/>
    <mergeCell ref="H76:I76"/>
    <mergeCell ref="C77:D77"/>
    <mergeCell ref="E77:F77"/>
    <mergeCell ref="C78:D78"/>
    <mergeCell ref="E78:F78"/>
    <mergeCell ref="C79:D79"/>
    <mergeCell ref="E79:F79"/>
    <mergeCell ref="C80:D80"/>
    <mergeCell ref="E80:F80"/>
    <mergeCell ref="C81:D81"/>
    <mergeCell ref="E81:F81"/>
    <mergeCell ref="C82:D82"/>
    <mergeCell ref="E82:F82"/>
    <mergeCell ref="C83:D83"/>
    <mergeCell ref="E83:F83"/>
    <mergeCell ref="B86:J86"/>
    <mergeCell ref="C88:D88"/>
    <mergeCell ref="E88:G88"/>
    <mergeCell ref="H88:I88"/>
    <mergeCell ref="C89:D89"/>
    <mergeCell ref="E89:F89"/>
    <mergeCell ref="C90:D90"/>
    <mergeCell ref="E90:F90"/>
    <mergeCell ref="C91:D91"/>
    <mergeCell ref="E91:F91"/>
    <mergeCell ref="C92:D92"/>
    <mergeCell ref="E92:F92"/>
    <mergeCell ref="C93:D93"/>
    <mergeCell ref="E93:F93"/>
    <mergeCell ref="C94:D94"/>
    <mergeCell ref="E94:F94"/>
    <mergeCell ref="E108:F108"/>
    <mergeCell ref="C96:G96"/>
    <mergeCell ref="C97:G97"/>
    <mergeCell ref="C98:G98"/>
    <mergeCell ref="B100:J100"/>
    <mergeCell ref="C102:D102"/>
    <mergeCell ref="E102:G102"/>
    <mergeCell ref="H102:I102"/>
    <mergeCell ref="C103:D103"/>
    <mergeCell ref="E103:F103"/>
    <mergeCell ref="C122:I122"/>
    <mergeCell ref="C177:I177"/>
    <mergeCell ref="C203:I203"/>
    <mergeCell ref="B175:J175"/>
    <mergeCell ref="C117:H117"/>
    <mergeCell ref="C24:H24"/>
    <mergeCell ref="C25:H25"/>
    <mergeCell ref="C26:H26"/>
    <mergeCell ref="C110:G110"/>
    <mergeCell ref="C111:G111"/>
    <mergeCell ref="C112:G112"/>
    <mergeCell ref="B115:J115"/>
    <mergeCell ref="C118:G118"/>
    <mergeCell ref="C119:G119"/>
    <mergeCell ref="C120:G120"/>
    <mergeCell ref="C104:D104"/>
    <mergeCell ref="E104:F104"/>
    <mergeCell ref="C105:D105"/>
    <mergeCell ref="E105:F105"/>
    <mergeCell ref="C106:D106"/>
    <mergeCell ref="E106:F106"/>
    <mergeCell ref="C107:D107"/>
    <mergeCell ref="E107:F107"/>
    <mergeCell ref="C108:D108"/>
  </mergeCells>
  <dataValidations count="6">
    <dataValidation type="list" operator="equal" showErrorMessage="1" sqref="H30" xr:uid="{00000000-0002-0000-0000-000001000000}">
      <formula1>"0,6.000.000"</formula1>
      <formula2>0</formula2>
    </dataValidation>
    <dataValidation type="list" operator="equal" showErrorMessage="1" promptTitle="Gastos de amortización" sqref="I151" xr:uid="{00000000-0002-0000-0000-000002000000}">
      <formula1>"3000000,4200000,5400000,6000000,6600000,7200000,7800000,8400000"</formula1>
      <formula2>0</formula2>
    </dataValidation>
    <dataValidation type="list" operator="equal" showErrorMessage="1" sqref="H185:I185" xr:uid="{00000000-0002-0000-0000-000003000000}">
      <formula1>"29900000,35900000,41900000,47900000,53900000,59900000,65900000,71900000"</formula1>
      <formula2>0</formula2>
    </dataValidation>
    <dataValidation type="list" operator="equal" allowBlank="1" showErrorMessage="1" sqref="H52:H55 H70:H73" xr:uid="{A2A95F8F-76F3-1B4A-AB78-2EBDEC2FB5FE}">
      <formula1>"SIn promoción,Reducción de precio,Descuento próxima compra,3x2"</formula1>
    </dataValidation>
    <dataValidation type="whole" allowBlank="1" showInputMessage="1" showErrorMessage="1" sqref="D41" xr:uid="{33BDF79D-41EA-C945-86BF-FE52CAC29BE7}">
      <formula1>0</formula1>
      <formula2>12</formula2>
    </dataValidation>
    <dataValidation type="whole" allowBlank="1" showInputMessage="1" showErrorMessage="1" sqref="D40" xr:uid="{DDA5F2B5-F4D4-134B-87B7-77064849AC88}">
      <formula1>0</formula1>
      <formula2>6</formula2>
    </dataValidation>
  </dataValidations>
  <pageMargins left="0.24583333333333332" right="0.44513888888888886" top="0.27152777777777776" bottom="0.6513888888888888" header="0.51180555555555551" footer="0.41388888888888886"/>
  <pageSetup paperSize="9" scale="63" fitToHeight="3" orientation="portrait" useFirstPageNumber="1" horizontalDpi="300" verticalDpi="300"/>
  <headerFooter alignWithMargins="0">
    <oddFooter>&amp;C&amp;P</oddFooter>
  </headerFooter>
  <rowBreaks count="2" manualBreakCount="2">
    <brk id="84" max="16383" man="1"/>
    <brk id="174" max="16383" man="1"/>
  </rowBreaks>
  <ignoredErrors>
    <ignoredError sqref="H192 G62 G80"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MMT41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Praxis MMT</dc:creator>
  <cp:lastModifiedBy>Praxis MMT</cp:lastModifiedBy>
  <cp:lastPrinted>2018-08-20T11:36:16Z</cp:lastPrinted>
  <dcterms:created xsi:type="dcterms:W3CDTF">2018-07-25T15:38:27Z</dcterms:created>
  <dcterms:modified xsi:type="dcterms:W3CDTF">2020-11-09T11:20:47Z</dcterms:modified>
</cp:coreProperties>
</file>