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ornada_cfr\"/>
    </mc:Choice>
  </mc:AlternateContent>
  <xr:revisionPtr revIDLastSave="0" documentId="13_ncr:1_{CEA0A73F-574D-4CD7-81DB-4806516F41C1}" xr6:coauthVersionLast="28" xr6:coauthVersionMax="28" xr10:uidLastSave="{00000000-0000-0000-0000-000000000000}"/>
  <bookViews>
    <workbookView xWindow="0" yWindow="0" windowWidth="28800" windowHeight="12210" xr2:uid="{6EEDDB16-FBD2-48EB-96FF-6F0F71F9ECDD}"/>
  </bookViews>
  <sheets>
    <sheet name="SATELITES" sheetId="1" r:id="rId1"/>
    <sheet name="CICLOTRON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2" i="1"/>
  <c r="H3" i="1"/>
  <c r="H4" i="1"/>
  <c r="H5" i="1"/>
  <c r="H6" i="1"/>
  <c r="H7" i="1"/>
  <c r="H8" i="1"/>
  <c r="H9" i="1"/>
  <c r="H2" i="1"/>
  <c r="C21" i="2" l="1"/>
  <c r="C22" i="2"/>
  <c r="C20" i="2"/>
  <c r="C16" i="2" l="1"/>
  <c r="C17" i="2"/>
  <c r="C15" i="2"/>
  <c r="F17" i="2"/>
  <c r="E17" i="2"/>
  <c r="E16" i="2"/>
  <c r="F13" i="2"/>
  <c r="E13" i="2"/>
  <c r="D13" i="2" s="1"/>
  <c r="E12" i="2"/>
  <c r="D12" i="2" s="1"/>
  <c r="F11" i="2"/>
  <c r="E8" i="2"/>
  <c r="D8" i="2" s="1"/>
  <c r="F9" i="2"/>
  <c r="E9" i="2"/>
  <c r="D9" i="2" s="1"/>
  <c r="D4" i="2"/>
  <c r="D5" i="2"/>
  <c r="D3" i="2"/>
  <c r="K9" i="1" l="1"/>
  <c r="L9" i="1"/>
  <c r="F9" i="1"/>
  <c r="D9" i="1"/>
  <c r="J9" i="1"/>
  <c r="N9" i="1"/>
  <c r="K8" i="1"/>
  <c r="L8" i="1"/>
  <c r="F8" i="1"/>
  <c r="D8" i="1"/>
  <c r="J8" i="1" s="1"/>
  <c r="K7" i="1"/>
  <c r="L7" i="1"/>
  <c r="F7" i="1"/>
  <c r="D7" i="1"/>
  <c r="J7" i="1"/>
  <c r="N7" i="1"/>
  <c r="V4" i="1"/>
  <c r="V5" i="1"/>
  <c r="V3" i="1"/>
  <c r="V2" i="1"/>
  <c r="U4" i="1"/>
  <c r="U5" i="1"/>
  <c r="U3" i="1"/>
  <c r="U2" i="1"/>
  <c r="N8" i="1" l="1"/>
  <c r="D2" i="2"/>
  <c r="F7" i="2"/>
  <c r="E7" i="2"/>
  <c r="E6" i="2"/>
  <c r="D6" i="2" l="1"/>
  <c r="E10" i="2"/>
  <c r="D10" i="2" s="1"/>
  <c r="E11" i="2"/>
  <c r="D11" i="2" s="1"/>
  <c r="D7" i="2"/>
  <c r="F3" i="1"/>
  <c r="L3" i="1" s="1"/>
  <c r="D3" i="1"/>
  <c r="N3" i="1" s="1"/>
  <c r="K3" i="1" l="1"/>
  <c r="J3" i="1"/>
  <c r="F4" i="1"/>
  <c r="L4" i="1" s="1"/>
  <c r="F5" i="1"/>
  <c r="L5" i="1" s="1"/>
  <c r="F6" i="1"/>
  <c r="L6" i="1" s="1"/>
  <c r="F2" i="1"/>
  <c r="L2" i="1" s="1"/>
  <c r="D4" i="1"/>
  <c r="J4" i="1" s="1"/>
  <c r="D5" i="1"/>
  <c r="N5" i="1" s="1"/>
  <c r="D6" i="1"/>
  <c r="J6" i="1" s="1"/>
  <c r="D2" i="1"/>
  <c r="N2" i="1" s="1"/>
  <c r="J5" i="1" l="1"/>
  <c r="K5" i="1"/>
  <c r="K2" i="1"/>
  <c r="J2" i="1"/>
  <c r="N6" i="1"/>
  <c r="N4" i="1"/>
  <c r="K6" i="1"/>
  <c r="K4" i="1"/>
</calcChain>
</file>

<file path=xl/sharedStrings.xml><?xml version="1.0" encoding="utf-8"?>
<sst xmlns="http://schemas.openxmlformats.org/spreadsheetml/2006/main" count="56" uniqueCount="35">
  <si>
    <t>satelite</t>
  </si>
  <si>
    <t>GOES 2</t>
  </si>
  <si>
    <t>CLUSTER II-FM7</t>
  </si>
  <si>
    <t>NOAA 16 DEB</t>
  </si>
  <si>
    <t>DELTA 1-R/B (1)</t>
  </si>
  <si>
    <t>radio medio (a )/km</t>
  </si>
  <si>
    <t>perixeo/km</t>
  </si>
  <si>
    <t>apoxeo/km</t>
  </si>
  <si>
    <t>altitude/km</t>
  </si>
  <si>
    <t xml:space="preserve">distancia ao centro </t>
  </si>
  <si>
    <t>periodo calc./min</t>
  </si>
  <si>
    <t>periodo dato /min</t>
  </si>
  <si>
    <t>O3B PFM</t>
  </si>
  <si>
    <r>
      <t>velocidade 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</si>
  <si>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perixeo/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</si>
  <si>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apoxeo/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</si>
  <si>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media da órbita/km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</si>
  <si>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areolar perixeo / 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</si>
  <si>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areolar apoxeo/ 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s</t>
    </r>
    <r>
      <rPr>
        <vertAlign val="superscript"/>
        <sz val="10"/>
        <color theme="1"/>
        <rFont val="Calibri"/>
        <family val="2"/>
        <scheme val="minor"/>
      </rPr>
      <t>-1</t>
    </r>
  </si>
  <si>
    <t>RADIO</t>
  </si>
  <si>
    <t>PROTÓN</t>
  </si>
  <si>
    <t>FRECUENCIA/MHz</t>
  </si>
  <si>
    <t>CAMPO MAGNÉTICO/T</t>
  </si>
  <si>
    <t>CARGA/C</t>
  </si>
  <si>
    <t>MASA/kg</t>
  </si>
  <si>
    <t>DEUTERÓN</t>
  </si>
  <si>
    <t>ALFA</t>
  </si>
  <si>
    <r>
      <t>R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/km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</si>
  <si>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/min</t>
    </r>
    <r>
      <rPr>
        <vertAlign val="superscript"/>
        <sz val="11"/>
        <color theme="1"/>
        <rFont val="Calibri"/>
        <family val="2"/>
        <scheme val="minor"/>
      </rPr>
      <t>2</t>
    </r>
  </si>
  <si>
    <t>FENGYUN 1C DEB</t>
  </si>
  <si>
    <t>SL-12 R/B(2)</t>
  </si>
  <si>
    <t>SL-6 R/B(2)</t>
  </si>
  <si>
    <t>problemas</t>
  </si>
  <si>
    <t>PARTICULA</t>
  </si>
  <si>
    <t>PROTON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</si>
</sst>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0E+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11" fontId="0" fillId="0" borderId="0" xfId="0" applyNumberFormat="1"/>
    <xf numFmtId="0" fontId="0" fillId="0" borderId="1" xfId="0" applyBorder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1" fontId="0" fillId="0" borderId="1" xfId="0" applyNumberFormat="1" applyBorder="1"/>
    <xf numFmtId="0" fontId="0" fillId="4" borderId="0" xfId="0" applyFill="1"/>
    <xf numFmtId="164" fontId="0" fillId="0" borderId="0" xfId="0" applyNumberFormat="1"/>
    <xf numFmtId="165" fontId="0" fillId="0" borderId="0" xfId="0" applyNumberFormat="1"/>
    <xf numFmtId="0" fontId="1" fillId="5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Evaluación</a:t>
            </a:r>
            <a:r>
              <a:rPr lang="en-US" baseline="0"/>
              <a:t> do cumprimento da 3ª lei de Kepler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SATELITES!$V$1</c:f>
              <c:strCache>
                <c:ptCount val="1"/>
                <c:pt idx="0">
                  <c:v>T2/min2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SATELITES!$V$2:$V$5</c:f>
              <c:numCache>
                <c:formatCode>0.00E+00</c:formatCode>
                <c:ptCount val="4"/>
                <c:pt idx="0">
                  <c:v>482010.83289999998</c:v>
                </c:pt>
                <c:pt idx="1">
                  <c:v>10399.920400000001</c:v>
                </c:pt>
                <c:pt idx="2">
                  <c:v>2098847.5876000002</c:v>
                </c:pt>
                <c:pt idx="3">
                  <c:v>10578431.002499999</c:v>
                </c:pt>
              </c:numCache>
            </c:numRef>
          </c:xVal>
          <c:yVal>
            <c:numRef>
              <c:f>SATELITES!$U$2:$U$5</c:f>
              <c:numCache>
                <c:formatCode>0.00E+00</c:formatCode>
                <c:ptCount val="4"/>
                <c:pt idx="0">
                  <c:v>17519277130048</c:v>
                </c:pt>
                <c:pt idx="1">
                  <c:v>377854663072.375</c:v>
                </c:pt>
                <c:pt idx="2">
                  <c:v>76284365472531</c:v>
                </c:pt>
                <c:pt idx="3">
                  <c:v>384486401387248.88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C4-41B6-BA2A-F924DF3F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46728"/>
        <c:axId val="209743120"/>
      </c:scatterChart>
      <c:valAx>
        <c:axId val="20974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</a:t>
                </a:r>
                <a:r>
                  <a:rPr lang="es-ES" baseline="30000"/>
                  <a:t>2</a:t>
                </a:r>
                <a:r>
                  <a:rPr lang="es-ES"/>
                  <a:t>/min</a:t>
                </a:r>
                <a:r>
                  <a:rPr lang="es-ES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743120"/>
        <c:crosses val="autoZero"/>
        <c:crossBetween val="midCat"/>
      </c:valAx>
      <c:valAx>
        <c:axId val="20974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</a:t>
                </a:r>
                <a:r>
                  <a:rPr lang="es-ES" baseline="30000"/>
                  <a:t>3</a:t>
                </a:r>
                <a:r>
                  <a:rPr lang="es-ES"/>
                  <a:t>/km</a:t>
                </a:r>
                <a:r>
                  <a:rPr lang="es-E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302478502781994E-2"/>
              <c:y val="0.41497024139588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74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542925</xdr:colOff>
      <xdr:row>6</xdr:row>
      <xdr:rowOff>161925</xdr:rowOff>
    </xdr:from>
    <xdr:to>
      <xdr:col>23</xdr:col>
      <xdr:colOff>285750</xdr:colOff>
      <xdr:row>24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96AA00-23EA-4C2D-A272-DD982CDFA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82AC-F5D4-4117-A34F-F3019A06A697}">
  <dimension ref="A1:V9"/>
  <sheetViews>
    <sheetView tabSelected="1" workbookViewId="0">
      <selection activeCell="H27" sqref="H27"/>
    </sheetView>
  </sheetViews>
  <sheetFormatPr baseColWidth="10" defaultRowHeight="15" x14ac:dyDescent="0.25"/>
  <cols>
    <col min="1" max="1" width="15.7109375" customWidth="1"/>
    <col min="2" max="3" width="6" bestFit="1" customWidth="1"/>
    <col min="4" max="4" width="7.42578125" bestFit="1" customWidth="1"/>
    <col min="5" max="6" width="8.42578125" bestFit="1" customWidth="1"/>
    <col min="7" max="7" width="5.85546875" customWidth="1"/>
    <col min="8" max="8" width="7" bestFit="1" customWidth="1"/>
    <col min="9" max="9" width="7.42578125" bestFit="1" customWidth="1"/>
    <col min="10" max="10" width="7" bestFit="1" customWidth="1"/>
    <col min="11" max="12" width="11.42578125" bestFit="1" customWidth="1"/>
    <col min="13" max="13" width="7.42578125" bestFit="1" customWidth="1"/>
    <col min="14" max="14" width="7.5703125" bestFit="1" customWidth="1"/>
    <col min="18" max="18" width="17.42578125" customWidth="1"/>
    <col min="21" max="21" width="12" bestFit="1" customWidth="1"/>
  </cols>
  <sheetData>
    <row r="1" spans="1:22" ht="123" customHeight="1" thickBot="1" x14ac:dyDescent="0.3">
      <c r="A1" s="5" t="s">
        <v>0</v>
      </c>
      <c r="B1" s="5" t="s">
        <v>7</v>
      </c>
      <c r="C1" s="5" t="s">
        <v>6</v>
      </c>
      <c r="D1" s="15" t="s">
        <v>5</v>
      </c>
      <c r="E1" s="5" t="s">
        <v>8</v>
      </c>
      <c r="F1" s="15" t="s">
        <v>9</v>
      </c>
      <c r="G1" s="5" t="s">
        <v>13</v>
      </c>
      <c r="H1" s="15" t="s">
        <v>14</v>
      </c>
      <c r="I1" s="15" t="s">
        <v>15</v>
      </c>
      <c r="J1" s="15" t="s">
        <v>16</v>
      </c>
      <c r="K1" s="15" t="s">
        <v>17</v>
      </c>
      <c r="L1" s="15" t="s">
        <v>18</v>
      </c>
      <c r="M1" s="5" t="s">
        <v>11</v>
      </c>
      <c r="N1" s="15" t="s">
        <v>10</v>
      </c>
      <c r="R1" s="5"/>
      <c r="S1" s="6" t="s">
        <v>5</v>
      </c>
      <c r="T1" s="5" t="s">
        <v>11</v>
      </c>
      <c r="U1" s="8" t="s">
        <v>27</v>
      </c>
      <c r="V1" s="8" t="s">
        <v>28</v>
      </c>
    </row>
    <row r="2" spans="1:22" ht="20.100000000000001" customHeight="1" thickBot="1" x14ac:dyDescent="0.3">
      <c r="A2" s="1" t="s">
        <v>4</v>
      </c>
      <c r="B2" s="2">
        <v>1757</v>
      </c>
      <c r="C2" s="2">
        <v>487</v>
      </c>
      <c r="D2" s="16">
        <f>(B2+C2+12740)/2</f>
        <v>7492</v>
      </c>
      <c r="E2" s="2">
        <v>1644.11</v>
      </c>
      <c r="F2" s="16">
        <f>E2+6370</f>
        <v>8014.11</v>
      </c>
      <c r="G2" s="3">
        <v>6.8</v>
      </c>
      <c r="H2" s="18">
        <f>F2*G2/(C2+6370)</f>
        <v>7.9474913227358899</v>
      </c>
      <c r="I2" s="18">
        <f>G2*F2/(B2+6370)</f>
        <v>6.7055430047988187</v>
      </c>
      <c r="J2" s="18">
        <f>SQRT((3.99*10^14)/(D2*10^3))/1000</f>
        <v>7.2977261706012566</v>
      </c>
      <c r="K2" s="19">
        <f>H2*(B2+6370)/2</f>
        <v>32294.63098993729</v>
      </c>
      <c r="L2" s="19">
        <f>I2*(C2+6370)/2</f>
        <v>22989.954191952751</v>
      </c>
      <c r="M2" s="2">
        <v>107.58</v>
      </c>
      <c r="N2" s="22">
        <f>SQRT(4*(3.14^2)*(D2*1000)^3/(3.99*10^14))/60</f>
        <v>107.45301321741151</v>
      </c>
      <c r="R2" s="9" t="s">
        <v>31</v>
      </c>
      <c r="S2" s="4">
        <v>25972</v>
      </c>
      <c r="T2" s="2">
        <v>694.27</v>
      </c>
      <c r="U2" s="11">
        <f>POWER(S2,3)</f>
        <v>17519277130048</v>
      </c>
      <c r="V2" s="11">
        <f>POWER(T2,2)</f>
        <v>482010.83289999998</v>
      </c>
    </row>
    <row r="3" spans="1:22" ht="20.100000000000001" customHeight="1" thickBot="1" x14ac:dyDescent="0.3">
      <c r="A3" s="1" t="s">
        <v>12</v>
      </c>
      <c r="B3" s="2">
        <v>8074</v>
      </c>
      <c r="C3" s="2">
        <v>8079</v>
      </c>
      <c r="D3" s="16">
        <f>(B3+C3+12740)/2</f>
        <v>14446.5</v>
      </c>
      <c r="E3" s="2">
        <v>8066.88</v>
      </c>
      <c r="F3" s="16">
        <f>E3+6370</f>
        <v>14436.880000000001</v>
      </c>
      <c r="G3" s="3">
        <v>5.25</v>
      </c>
      <c r="H3" s="18">
        <f t="shared" ref="H3:H9" si="0">F3*G3/(C3+6370)</f>
        <v>5.2455962350335668</v>
      </c>
      <c r="I3" s="18">
        <f t="shared" ref="I3:I9" si="1">G3*F3/(B3+6370)</f>
        <v>5.2474120742176691</v>
      </c>
      <c r="J3" s="18">
        <f>SQRT((3.99*10^14)/(D3*10^3))/1000</f>
        <v>5.2553921362800446</v>
      </c>
      <c r="K3" s="19">
        <f>H3*(B3+6370)/2</f>
        <v>37883.696009412422</v>
      </c>
      <c r="L3" s="19">
        <f>I3*(C3+6370)/2</f>
        <v>37909.928530185549</v>
      </c>
      <c r="M3" s="2">
        <v>288.02</v>
      </c>
      <c r="N3" s="22">
        <f>SQRT(4*(3.14^2)*(D3*1000)^3/(3.99*10^14))/60</f>
        <v>287.7172551143434</v>
      </c>
      <c r="R3" s="1" t="s">
        <v>3</v>
      </c>
      <c r="S3" s="4">
        <v>7229.5</v>
      </c>
      <c r="T3" s="2">
        <v>101.98</v>
      </c>
      <c r="U3" s="11">
        <f>POWER(S3,3)</f>
        <v>377854663072.375</v>
      </c>
      <c r="V3" s="11">
        <f>POWER(T3,2)</f>
        <v>10399.920400000001</v>
      </c>
    </row>
    <row r="4" spans="1:22" ht="20.100000000000001" customHeight="1" thickBot="1" x14ac:dyDescent="0.3">
      <c r="A4" s="1" t="s">
        <v>1</v>
      </c>
      <c r="B4" s="2">
        <v>36121</v>
      </c>
      <c r="C4" s="2">
        <v>35961</v>
      </c>
      <c r="D4" s="16">
        <f t="shared" ref="D4:D9" si="2">(B4+C4+12740)/2</f>
        <v>42411</v>
      </c>
      <c r="E4" s="2">
        <v>36039.050000000003</v>
      </c>
      <c r="F4" s="16">
        <f t="shared" ref="F4:F9" si="3">E4+6370</f>
        <v>42409.05</v>
      </c>
      <c r="G4" s="3">
        <v>3.07</v>
      </c>
      <c r="H4" s="18">
        <f t="shared" si="0"/>
        <v>3.0756604734119204</v>
      </c>
      <c r="I4" s="18">
        <f t="shared" si="1"/>
        <v>3.0640790638017465</v>
      </c>
      <c r="J4" s="18">
        <f t="shared" ref="J4:J9" si="4">SQRT((3.99*10^14)/(D4*10^3))/1000</f>
        <v>3.0672359903040478</v>
      </c>
      <c r="K4" s="19">
        <f t="shared" ref="K4:K9" si="5">H4*(B4+6370)/2</f>
        <v>65343.944587872953</v>
      </c>
      <c r="L4" s="19">
        <f t="shared" ref="L4:L9" si="6">I4*(C4+6370)/2</f>
        <v>64852.765424895864</v>
      </c>
      <c r="M4" s="2">
        <v>1448.74</v>
      </c>
      <c r="N4" s="22">
        <f t="shared" ref="N4:N9" si="7">SQRT(4*(3.14^2)*(D4*1000)^3/(3.99*10^14))/60</f>
        <v>1447.2371914102282</v>
      </c>
      <c r="R4" s="1" t="s">
        <v>1</v>
      </c>
      <c r="S4" s="4">
        <v>42411</v>
      </c>
      <c r="T4" s="2">
        <v>1448.74</v>
      </c>
      <c r="U4" s="11">
        <f t="shared" ref="U4:U5" si="8">POWER(S4,3)</f>
        <v>76284365472531</v>
      </c>
      <c r="V4" s="11">
        <f t="shared" ref="V4:V5" si="9">POWER(T4,2)</f>
        <v>2098847.5876000002</v>
      </c>
    </row>
    <row r="5" spans="1:22" ht="20.100000000000001" customHeight="1" thickBot="1" x14ac:dyDescent="0.3">
      <c r="A5" s="1" t="s">
        <v>2</v>
      </c>
      <c r="B5" s="2">
        <v>97260</v>
      </c>
      <c r="C5" s="2">
        <v>35431</v>
      </c>
      <c r="D5" s="16">
        <f t="shared" si="2"/>
        <v>72715.5</v>
      </c>
      <c r="E5" s="2">
        <v>83955.93</v>
      </c>
      <c r="F5" s="16">
        <f t="shared" si="3"/>
        <v>90325.93</v>
      </c>
      <c r="G5" s="3">
        <v>1.83</v>
      </c>
      <c r="H5" s="18">
        <f t="shared" si="0"/>
        <v>3.9543659697136428</v>
      </c>
      <c r="I5" s="18">
        <f t="shared" si="1"/>
        <v>1.5950637064556594</v>
      </c>
      <c r="J5" s="18">
        <f t="shared" si="4"/>
        <v>2.3424641364386058</v>
      </c>
      <c r="K5" s="19">
        <f t="shared" si="5"/>
        <v>204895.47272071239</v>
      </c>
      <c r="L5" s="19">
        <f t="shared" si="6"/>
        <v>33337.628996776511</v>
      </c>
      <c r="M5" s="2">
        <v>3252.45</v>
      </c>
      <c r="N5" s="22">
        <f t="shared" si="7"/>
        <v>3249.0952077376564</v>
      </c>
      <c r="R5" s="1" t="s">
        <v>2</v>
      </c>
      <c r="S5" s="4">
        <v>72715.5</v>
      </c>
      <c r="T5" s="2">
        <v>3252.45</v>
      </c>
      <c r="U5" s="11">
        <f t="shared" si="8"/>
        <v>384486401387248.88</v>
      </c>
      <c r="V5" s="11">
        <f t="shared" si="9"/>
        <v>10578431.002499999</v>
      </c>
    </row>
    <row r="6" spans="1:22" ht="20.100000000000001" customHeight="1" thickBot="1" x14ac:dyDescent="0.3">
      <c r="A6" s="1" t="s">
        <v>3</v>
      </c>
      <c r="B6" s="2">
        <v>905</v>
      </c>
      <c r="C6" s="2">
        <v>814</v>
      </c>
      <c r="D6" s="16">
        <f t="shared" si="2"/>
        <v>7229.5</v>
      </c>
      <c r="E6" s="2">
        <v>891.13</v>
      </c>
      <c r="F6" s="16">
        <f t="shared" si="3"/>
        <v>7261.13</v>
      </c>
      <c r="G6" s="3">
        <v>7.39</v>
      </c>
      <c r="H6" s="18">
        <f t="shared" si="0"/>
        <v>7.4693416898663694</v>
      </c>
      <c r="I6" s="18">
        <f t="shared" si="1"/>
        <v>7.3759107491408926</v>
      </c>
      <c r="J6" s="18">
        <f t="shared" si="4"/>
        <v>7.4290335013905535</v>
      </c>
      <c r="K6" s="19">
        <f t="shared" si="5"/>
        <v>27169.730396888917</v>
      </c>
      <c r="L6" s="19">
        <f t="shared" si="6"/>
        <v>26494.271410914087</v>
      </c>
      <c r="M6" s="2">
        <v>101.98</v>
      </c>
      <c r="N6" s="22">
        <f t="shared" si="7"/>
        <v>101.8554656571452</v>
      </c>
    </row>
    <row r="7" spans="1:22" ht="15.75" thickBot="1" x14ac:dyDescent="0.3">
      <c r="A7" s="9" t="s">
        <v>29</v>
      </c>
      <c r="B7" s="10">
        <v>808</v>
      </c>
      <c r="C7" s="10">
        <v>898</v>
      </c>
      <c r="D7" s="17">
        <f t="shared" si="2"/>
        <v>7223</v>
      </c>
      <c r="E7" s="10">
        <v>847.9</v>
      </c>
      <c r="F7" s="17">
        <f t="shared" si="3"/>
        <v>7217.9</v>
      </c>
      <c r="G7" s="10">
        <v>7.44</v>
      </c>
      <c r="H7" s="18">
        <f t="shared" si="0"/>
        <v>7.3887143643368187</v>
      </c>
      <c r="I7" s="18">
        <f t="shared" si="1"/>
        <v>7.4813563666759544</v>
      </c>
      <c r="J7" s="20">
        <f t="shared" si="4"/>
        <v>7.4323754547930809</v>
      </c>
      <c r="K7" s="21">
        <f t="shared" si="5"/>
        <v>26518.095853604842</v>
      </c>
      <c r="L7" s="21">
        <f t="shared" si="6"/>
        <v>27187.24903650042</v>
      </c>
      <c r="M7" s="10">
        <v>101.84</v>
      </c>
      <c r="N7" s="23">
        <f t="shared" si="7"/>
        <v>101.71813008259561</v>
      </c>
    </row>
    <row r="8" spans="1:22" ht="15.75" thickBot="1" x14ac:dyDescent="0.3">
      <c r="A8" s="9" t="s">
        <v>30</v>
      </c>
      <c r="B8" s="10">
        <v>1307</v>
      </c>
      <c r="C8" s="10">
        <v>1955</v>
      </c>
      <c r="D8" s="17">
        <f t="shared" si="2"/>
        <v>8001</v>
      </c>
      <c r="E8" s="10">
        <v>2835.53</v>
      </c>
      <c r="F8" s="17">
        <f t="shared" si="3"/>
        <v>9205.5300000000007</v>
      </c>
      <c r="G8" s="10">
        <v>6.3</v>
      </c>
      <c r="H8" s="18">
        <f t="shared" si="0"/>
        <v>6.9663470270270267</v>
      </c>
      <c r="I8" s="18">
        <f t="shared" si="1"/>
        <v>7.5543622508792501</v>
      </c>
      <c r="J8" s="20">
        <f t="shared" si="4"/>
        <v>7.0617820983233033</v>
      </c>
      <c r="K8" s="21">
        <f t="shared" si="5"/>
        <v>26740.323063243242</v>
      </c>
      <c r="L8" s="21">
        <f t="shared" si="6"/>
        <v>31445.032869284878</v>
      </c>
      <c r="M8" s="10">
        <v>130.03</v>
      </c>
      <c r="N8" s="23">
        <f t="shared" si="7"/>
        <v>118.58734641484266</v>
      </c>
    </row>
    <row r="9" spans="1:22" ht="15.75" thickBot="1" x14ac:dyDescent="0.3">
      <c r="A9" s="9" t="s">
        <v>31</v>
      </c>
      <c r="B9" s="10">
        <v>1500</v>
      </c>
      <c r="C9" s="10">
        <v>37703</v>
      </c>
      <c r="D9" s="17">
        <f t="shared" si="2"/>
        <v>25971.5</v>
      </c>
      <c r="E9" s="10">
        <v>5073.08</v>
      </c>
      <c r="F9" s="17">
        <f t="shared" si="3"/>
        <v>11443.08</v>
      </c>
      <c r="G9" s="10">
        <v>7.37</v>
      </c>
      <c r="H9" s="18">
        <f t="shared" si="0"/>
        <v>1.9135411612551902</v>
      </c>
      <c r="I9" s="18">
        <f t="shared" si="1"/>
        <v>10.716073646759847</v>
      </c>
      <c r="J9" s="20">
        <f t="shared" si="4"/>
        <v>3.9195655436759158</v>
      </c>
      <c r="K9" s="21">
        <f t="shared" si="5"/>
        <v>7529.7844695391732</v>
      </c>
      <c r="L9" s="21">
        <f t="shared" si="6"/>
        <v>236144.75691682336</v>
      </c>
      <c r="M9" s="10">
        <v>694.27</v>
      </c>
      <c r="N9" s="23">
        <f t="shared" si="7"/>
        <v>693.53358249597284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077A-7968-48C6-9DA2-779241C1EEE2}">
  <dimension ref="A1:G22"/>
  <sheetViews>
    <sheetView workbookViewId="0">
      <selection activeCell="E35" sqref="E35"/>
    </sheetView>
  </sheetViews>
  <sheetFormatPr baseColWidth="10" defaultRowHeight="15" x14ac:dyDescent="0.25"/>
  <cols>
    <col min="3" max="3" width="12.5703125" bestFit="1" customWidth="1"/>
    <col min="4" max="4" width="16.42578125" customWidth="1"/>
    <col min="5" max="5" width="16" customWidth="1"/>
  </cols>
  <sheetData>
    <row r="1" spans="1:7" x14ac:dyDescent="0.25">
      <c r="A1" s="12" t="s">
        <v>33</v>
      </c>
      <c r="B1" s="12" t="s">
        <v>19</v>
      </c>
      <c r="C1" s="12" t="s">
        <v>21</v>
      </c>
      <c r="D1" s="12" t="s">
        <v>22</v>
      </c>
      <c r="E1" s="12" t="s">
        <v>23</v>
      </c>
      <c r="F1" s="12" t="s">
        <v>24</v>
      </c>
    </row>
    <row r="2" spans="1:7" x14ac:dyDescent="0.25">
      <c r="A2" t="s">
        <v>20</v>
      </c>
      <c r="B2">
        <v>0.2</v>
      </c>
      <c r="C2" s="13">
        <v>10000000</v>
      </c>
      <c r="D2">
        <f>C2*2*3.14*F2/E2</f>
        <v>0.65575885286783042</v>
      </c>
      <c r="E2" s="7">
        <v>1.604E-19</v>
      </c>
      <c r="F2" s="7">
        <v>1.6749000000000001E-27</v>
      </c>
    </row>
    <row r="3" spans="1:7" x14ac:dyDescent="0.25">
      <c r="A3" t="s">
        <v>20</v>
      </c>
      <c r="B3">
        <v>0.2</v>
      </c>
      <c r="C3" s="13">
        <v>20000000</v>
      </c>
      <c r="D3">
        <f>C3*2*3.14*F3/E3</f>
        <v>1.3115177057356608</v>
      </c>
      <c r="E3" s="7">
        <v>1.604E-19</v>
      </c>
      <c r="F3" s="7">
        <v>1.6749000000000001E-27</v>
      </c>
    </row>
    <row r="4" spans="1:7" x14ac:dyDescent="0.25">
      <c r="A4" t="s">
        <v>20</v>
      </c>
      <c r="B4">
        <v>0.5</v>
      </c>
      <c r="C4" s="13">
        <v>20000000</v>
      </c>
      <c r="D4">
        <f t="shared" ref="D4:D5" si="0">C4*2*3.14*F4/E4</f>
        <v>1.3115177057356608</v>
      </c>
      <c r="E4" s="7">
        <v>1.604E-19</v>
      </c>
      <c r="F4" s="7">
        <v>1.6749000000000001E-27</v>
      </c>
      <c r="G4" t="s">
        <v>32</v>
      </c>
    </row>
    <row r="5" spans="1:7" x14ac:dyDescent="0.25">
      <c r="A5" t="s">
        <v>20</v>
      </c>
      <c r="B5">
        <v>1</v>
      </c>
      <c r="C5" s="13">
        <v>20000000</v>
      </c>
      <c r="D5">
        <f t="shared" si="0"/>
        <v>1.3115177057356608</v>
      </c>
      <c r="E5" s="7">
        <v>1.604E-19</v>
      </c>
      <c r="F5" s="7">
        <v>1.6749000000000001E-27</v>
      </c>
      <c r="G5" t="s">
        <v>32</v>
      </c>
    </row>
    <row r="6" spans="1:7" x14ac:dyDescent="0.25">
      <c r="A6" t="s">
        <v>25</v>
      </c>
      <c r="B6">
        <v>0.2</v>
      </c>
      <c r="C6" s="13">
        <v>10000000</v>
      </c>
      <c r="D6">
        <f t="shared" ref="D6:D7" si="1">C6*2*3.14*F6/E6</f>
        <v>1.3092468827930173</v>
      </c>
      <c r="E6" s="7">
        <f>E2</f>
        <v>1.604E-19</v>
      </c>
      <c r="F6" s="7">
        <v>3.3439999999999998E-27</v>
      </c>
    </row>
    <row r="7" spans="1:7" x14ac:dyDescent="0.25">
      <c r="A7" t="s">
        <v>26</v>
      </c>
      <c r="B7">
        <v>0.2</v>
      </c>
      <c r="C7" s="13">
        <v>10000000</v>
      </c>
      <c r="D7">
        <f t="shared" si="1"/>
        <v>1.3115177057356608</v>
      </c>
      <c r="E7" s="7">
        <f>2*E2</f>
        <v>3.2080000000000001E-19</v>
      </c>
      <c r="F7" s="7">
        <f>4*F2</f>
        <v>6.6996000000000006E-27</v>
      </c>
    </row>
    <row r="8" spans="1:7" x14ac:dyDescent="0.25">
      <c r="A8" t="s">
        <v>25</v>
      </c>
      <c r="B8">
        <v>0.5</v>
      </c>
      <c r="C8" s="13">
        <v>10000000</v>
      </c>
      <c r="D8">
        <f t="shared" ref="D8" si="2">C8*2*3.14*F8/E8</f>
        <v>1.3092468827930173</v>
      </c>
      <c r="E8" s="7">
        <f>E4</f>
        <v>1.604E-19</v>
      </c>
      <c r="F8" s="7">
        <v>3.3439999999999998E-27</v>
      </c>
    </row>
    <row r="9" spans="1:7" x14ac:dyDescent="0.25">
      <c r="A9" t="s">
        <v>26</v>
      </c>
      <c r="B9">
        <v>0.5</v>
      </c>
      <c r="C9" s="13">
        <v>10000000</v>
      </c>
      <c r="D9">
        <f t="shared" ref="D9:D10" si="3">C9*2*3.14*F9/E9</f>
        <v>1.3115177057356608</v>
      </c>
      <c r="E9" s="7">
        <f>2*E4</f>
        <v>3.2080000000000001E-19</v>
      </c>
      <c r="F9" s="7">
        <f>4*F4</f>
        <v>6.6996000000000006E-27</v>
      </c>
    </row>
    <row r="10" spans="1:7" x14ac:dyDescent="0.25">
      <c r="A10" t="s">
        <v>25</v>
      </c>
      <c r="B10">
        <v>1</v>
      </c>
      <c r="C10" s="13">
        <v>10000000</v>
      </c>
      <c r="D10">
        <f t="shared" si="3"/>
        <v>1.3092468827930173</v>
      </c>
      <c r="E10" s="7">
        <f>E6</f>
        <v>1.604E-19</v>
      </c>
      <c r="F10" s="7">
        <v>3.3439999999999998E-27</v>
      </c>
      <c r="G10" t="s">
        <v>32</v>
      </c>
    </row>
    <row r="11" spans="1:7" x14ac:dyDescent="0.25">
      <c r="A11" t="s">
        <v>26</v>
      </c>
      <c r="B11">
        <v>1</v>
      </c>
      <c r="C11" s="13">
        <v>10000000</v>
      </c>
      <c r="D11">
        <f t="shared" ref="D11:D13" si="4">C11*2*3.14*F11/E11</f>
        <v>1.3115177057356608</v>
      </c>
      <c r="E11" s="7">
        <f>2*E6</f>
        <v>3.2080000000000001E-19</v>
      </c>
      <c r="F11" s="7">
        <f>4*F2</f>
        <v>6.6996000000000006E-27</v>
      </c>
      <c r="G11" t="s">
        <v>32</v>
      </c>
    </row>
    <row r="12" spans="1:7" x14ac:dyDescent="0.25">
      <c r="A12" t="s">
        <v>25</v>
      </c>
      <c r="B12">
        <v>0.2</v>
      </c>
      <c r="C12" s="13">
        <v>20000000</v>
      </c>
      <c r="D12">
        <f t="shared" si="4"/>
        <v>2.6184937655860345</v>
      </c>
      <c r="E12" s="7">
        <f>E8</f>
        <v>1.604E-19</v>
      </c>
      <c r="F12" s="7">
        <v>3.3439999999999998E-27</v>
      </c>
    </row>
    <row r="13" spans="1:7" x14ac:dyDescent="0.25">
      <c r="A13" t="s">
        <v>26</v>
      </c>
      <c r="B13">
        <v>0.2</v>
      </c>
      <c r="C13" s="13">
        <v>20000000</v>
      </c>
      <c r="D13">
        <f t="shared" si="4"/>
        <v>2.6230354114713217</v>
      </c>
      <c r="E13" s="7">
        <f>2*E8</f>
        <v>3.2080000000000001E-19</v>
      </c>
      <c r="F13" s="7">
        <f>4*F2</f>
        <v>6.6996000000000006E-27</v>
      </c>
    </row>
    <row r="14" spans="1:7" x14ac:dyDescent="0.25">
      <c r="C14" s="13"/>
    </row>
    <row r="15" spans="1:7" x14ac:dyDescent="0.25">
      <c r="A15" t="s">
        <v>20</v>
      </c>
      <c r="B15">
        <v>0.2</v>
      </c>
      <c r="C15" s="14">
        <f>E15*D15/(2*3.14*F15)</f>
        <v>7624754.096926786</v>
      </c>
      <c r="D15">
        <v>0.5</v>
      </c>
      <c r="E15" s="7">
        <v>1.604E-19</v>
      </c>
      <c r="F15" s="7">
        <v>1.6749000000000001E-27</v>
      </c>
    </row>
    <row r="16" spans="1:7" x14ac:dyDescent="0.25">
      <c r="A16" t="s">
        <v>25</v>
      </c>
      <c r="B16">
        <v>0.2</v>
      </c>
      <c r="C16" s="14">
        <f t="shared" ref="C16:C17" si="5">E16*D16/(2*3.14*F16)</f>
        <v>7637978.8498460986</v>
      </c>
      <c r="D16">
        <v>1</v>
      </c>
      <c r="E16" s="7">
        <f>E12</f>
        <v>1.604E-19</v>
      </c>
      <c r="F16" s="7">
        <v>3.3439999999999998E-27</v>
      </c>
    </row>
    <row r="17" spans="1:6" x14ac:dyDescent="0.25">
      <c r="A17" t="s">
        <v>26</v>
      </c>
      <c r="B17">
        <v>0.2</v>
      </c>
      <c r="C17" s="14">
        <f t="shared" si="5"/>
        <v>7624754.096926786</v>
      </c>
      <c r="D17">
        <v>1</v>
      </c>
      <c r="E17" s="7">
        <f>2*E12</f>
        <v>3.2080000000000001E-19</v>
      </c>
      <c r="F17" s="7">
        <f>4*F2</f>
        <v>6.6996000000000006E-27</v>
      </c>
    </row>
    <row r="20" spans="1:6" x14ac:dyDescent="0.25">
      <c r="A20" t="s">
        <v>34</v>
      </c>
      <c r="C20" s="7">
        <f>D20*E4/(1000*6.28*F4)</f>
        <v>15249508.193853574</v>
      </c>
      <c r="D20">
        <v>1000</v>
      </c>
    </row>
    <row r="21" spans="1:6" x14ac:dyDescent="0.25">
      <c r="C21" s="7">
        <f>D21*E5/(1000*6.28*F4)</f>
        <v>22874262.290780358</v>
      </c>
      <c r="D21">
        <v>1500</v>
      </c>
    </row>
    <row r="22" spans="1:6" x14ac:dyDescent="0.25">
      <c r="C22" s="7">
        <f>D22*E6/(1000*6.28*F4)</f>
        <v>30499016.387707148</v>
      </c>
      <c r="D22">
        <v>2000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SATELITES</vt:lpstr>
      <vt:lpstr>CICLOTRON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2018-01-08T22:15:31Z</dcterms:created>
  <dcterms:modified xsi:type="dcterms:W3CDTF">2018-03-09T18:05:03Z</dcterms:modified>
</cp:coreProperties>
</file>