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820" firstSheet="12" activeTab="16"/>
  </bookViews>
  <sheets>
    <sheet name="FORMATOS" sheetId="1" r:id="rId1"/>
    <sheet name="NÚMEROS" sheetId="2" r:id="rId2"/>
    <sheet name="FÓRMULAS" sheetId="3" r:id="rId3"/>
    <sheet name="CAPITALIZACIÓN SIMPLE" sheetId="4" r:id="rId4"/>
    <sheet name="DESCUENTO COMERCIAL" sheetId="5" r:id="rId5"/>
    <sheet name="Gráfico1" sheetId="11" r:id="rId6"/>
    <sheet name="CAPITALIZACIÓN COMPUESTA" sheetId="6" r:id="rId7"/>
    <sheet name="FORMATO CONDICIONAL" sheetId="7" r:id="rId8"/>
    <sheet name="FUNCIONES BÁSICAS" sheetId="8" r:id="rId9"/>
    <sheet name="FUNCIONES LÓGICAS" sheetId="9" r:id="rId10"/>
    <sheet name="VARIOS" sheetId="10" r:id="rId11"/>
    <sheet name="RENTAS" sheetId="12" r:id="rId12"/>
    <sheet name="EJERCICIOS DE RENTAS" sheetId="13" r:id="rId13"/>
    <sheet name="FUNCIONES DE TEXTO" sheetId="14" r:id="rId14"/>
    <sheet name="FUNCIONES DE FECHA" sheetId="15" r:id="rId15"/>
    <sheet name="DATOS" sheetId="16" r:id="rId16"/>
    <sheet name="PRÉSTAMO FRANCÉS" sheetId="17" r:id="rId17"/>
  </sheets>
  <definedNames>
    <definedName name="_xlnm._FilterDatabase" localSheetId="15" hidden="1">DATOS!$A$1:$D$1</definedName>
  </definedNames>
  <calcPr calcId="145621"/>
</workbook>
</file>

<file path=xl/calcChain.xml><?xml version="1.0" encoding="utf-8"?>
<calcChain xmlns="http://schemas.openxmlformats.org/spreadsheetml/2006/main">
  <c r="L12" i="17" l="1"/>
  <c r="L335" i="17"/>
  <c r="L336" i="17"/>
  <c r="L337" i="17"/>
  <c r="L338" i="17"/>
  <c r="L339" i="17"/>
  <c r="L340" i="17"/>
  <c r="L341" i="17"/>
  <c r="L342" i="17"/>
  <c r="L343" i="17"/>
  <c r="L344" i="17"/>
  <c r="L345" i="17"/>
  <c r="L346" i="17"/>
  <c r="L347" i="17"/>
  <c r="L348" i="17"/>
  <c r="L349" i="17"/>
  <c r="L350" i="17"/>
  <c r="L351" i="17"/>
  <c r="L352" i="17"/>
  <c r="L353" i="17"/>
  <c r="L354" i="17"/>
  <c r="L355" i="17"/>
  <c r="L356" i="17"/>
  <c r="L357" i="17"/>
  <c r="L358" i="17"/>
  <c r="L359" i="17"/>
  <c r="L360" i="17"/>
  <c r="L361" i="17"/>
  <c r="L362" i="17"/>
  <c r="L363" i="17"/>
  <c r="L364" i="17"/>
  <c r="L365" i="17"/>
  <c r="L366" i="17"/>
  <c r="L367" i="17"/>
  <c r="L368" i="17"/>
  <c r="L369" i="17"/>
  <c r="L370" i="17"/>
  <c r="L371" i="17"/>
  <c r="L372" i="17"/>
  <c r="L373" i="17"/>
  <c r="L374" i="17"/>
  <c r="L375" i="17"/>
  <c r="L376" i="17"/>
  <c r="L377" i="17"/>
  <c r="L378" i="17"/>
  <c r="L379" i="17"/>
  <c r="L380" i="17"/>
  <c r="L381" i="17"/>
  <c r="L382" i="17"/>
  <c r="L383" i="17"/>
  <c r="L384" i="17"/>
  <c r="L385" i="17"/>
  <c r="L386" i="17"/>
  <c r="L387" i="17"/>
  <c r="L388" i="17"/>
  <c r="L389" i="17"/>
  <c r="L390" i="17"/>
  <c r="L391" i="17"/>
  <c r="L392" i="17"/>
  <c r="L393" i="17"/>
  <c r="L394" i="17"/>
  <c r="L395" i="17"/>
  <c r="L396" i="17"/>
  <c r="L397" i="17"/>
  <c r="L398" i="17"/>
  <c r="L399" i="17"/>
  <c r="L400" i="17"/>
  <c r="L401" i="17"/>
  <c r="L402" i="17"/>
  <c r="L403" i="17"/>
  <c r="L404" i="17"/>
  <c r="L405" i="17"/>
  <c r="L406" i="17"/>
  <c r="L407" i="17"/>
  <c r="L408" i="17"/>
  <c r="L409" i="17"/>
  <c r="L410" i="17"/>
  <c r="L411" i="17"/>
  <c r="L412" i="17"/>
  <c r="L413" i="17"/>
  <c r="L414" i="17"/>
  <c r="L415" i="17"/>
  <c r="L416" i="17"/>
  <c r="L417" i="17"/>
  <c r="L418" i="17"/>
  <c r="L419" i="17"/>
  <c r="L420" i="17"/>
  <c r="L421" i="17"/>
  <c r="L422" i="17"/>
  <c r="L423" i="17"/>
  <c r="L424" i="17"/>
  <c r="L425" i="17"/>
  <c r="L426" i="17"/>
  <c r="L427" i="17"/>
  <c r="L428" i="17"/>
  <c r="L429" i="17"/>
  <c r="L430" i="17"/>
  <c r="L431" i="17"/>
  <c r="L432" i="17"/>
  <c r="L433" i="17"/>
  <c r="L434" i="17"/>
  <c r="L435" i="17"/>
  <c r="L436" i="17"/>
  <c r="L437" i="17"/>
  <c r="L438" i="17"/>
  <c r="L439" i="17"/>
  <c r="L440" i="17"/>
  <c r="L441" i="17"/>
  <c r="L442" i="17"/>
  <c r="L443" i="17"/>
  <c r="L444" i="17"/>
  <c r="L445" i="17"/>
  <c r="L446" i="17"/>
  <c r="L447" i="17"/>
  <c r="L448" i="17"/>
  <c r="L449" i="17"/>
  <c r="L450" i="17"/>
  <c r="L451" i="17"/>
  <c r="L452" i="17"/>
  <c r="L453" i="17"/>
  <c r="L454" i="17"/>
  <c r="L455" i="17"/>
  <c r="L456" i="17"/>
  <c r="L457" i="17"/>
  <c r="L458" i="17"/>
  <c r="L459" i="17"/>
  <c r="L460" i="17"/>
  <c r="L461" i="17"/>
  <c r="L462" i="17"/>
  <c r="L463" i="17"/>
  <c r="L464" i="17"/>
  <c r="L465" i="17"/>
  <c r="L466" i="17"/>
  <c r="L467" i="17"/>
  <c r="L468" i="17"/>
  <c r="L469" i="17"/>
  <c r="L470" i="17"/>
  <c r="L471" i="17"/>
  <c r="L472" i="17"/>
  <c r="L473" i="17"/>
  <c r="L474" i="17"/>
  <c r="L475" i="17"/>
  <c r="L476" i="17"/>
  <c r="L477" i="17"/>
  <c r="L478" i="17"/>
  <c r="L479" i="17"/>
  <c r="L480" i="17"/>
  <c r="L481" i="17"/>
  <c r="L482" i="17"/>
  <c r="L483" i="17"/>
  <c r="L484" i="17"/>
  <c r="L485" i="17"/>
  <c r="L486" i="17"/>
  <c r="L487" i="17"/>
  <c r="L488" i="17"/>
  <c r="L489" i="17"/>
  <c r="L490" i="17"/>
  <c r="L491" i="17"/>
  <c r="L492" i="17"/>
  <c r="L493" i="17"/>
  <c r="L494" i="17"/>
  <c r="L495" i="17"/>
  <c r="L496" i="17"/>
  <c r="L497" i="17"/>
  <c r="L498" i="17"/>
  <c r="L499" i="17"/>
  <c r="L500" i="17"/>
  <c r="L501" i="17"/>
  <c r="L502" i="17"/>
  <c r="L503" i="17"/>
  <c r="L504" i="17"/>
  <c r="L505" i="17"/>
  <c r="L506" i="17"/>
  <c r="L507" i="17"/>
  <c r="L508" i="17"/>
  <c r="L509" i="17"/>
  <c r="L510" i="17"/>
  <c r="L511" i="17"/>
  <c r="L512" i="17"/>
  <c r="L513" i="17"/>
  <c r="L514" i="17"/>
  <c r="L515" i="17"/>
  <c r="L516" i="17"/>
  <c r="L517" i="17"/>
  <c r="L518" i="17"/>
  <c r="L519" i="17"/>
  <c r="L520" i="17"/>
  <c r="L521" i="17"/>
  <c r="L522" i="17"/>
  <c r="L523" i="17"/>
  <c r="L524" i="17"/>
  <c r="L525" i="17"/>
  <c r="L526" i="17"/>
  <c r="L527" i="17"/>
  <c r="L528" i="17"/>
  <c r="L529" i="17"/>
  <c r="L530" i="17"/>
  <c r="L531" i="17"/>
  <c r="L532" i="17"/>
  <c r="L533" i="17"/>
  <c r="L534" i="17"/>
  <c r="L535" i="17"/>
  <c r="L536" i="17"/>
  <c r="L537" i="17"/>
  <c r="L538" i="17"/>
  <c r="L539" i="17"/>
  <c r="L540" i="17"/>
  <c r="L541" i="17"/>
  <c r="L542" i="17"/>
  <c r="L543" i="17"/>
  <c r="L544" i="17"/>
  <c r="L545" i="17"/>
  <c r="L546" i="17"/>
  <c r="L547" i="17"/>
  <c r="L548" i="17"/>
  <c r="L549" i="17"/>
  <c r="L550" i="17"/>
  <c r="L551" i="17"/>
  <c r="L552" i="17"/>
  <c r="L553" i="17"/>
  <c r="L554" i="17"/>
  <c r="L555" i="17"/>
  <c r="L556" i="17"/>
  <c r="L557" i="17"/>
  <c r="L558" i="17"/>
  <c r="L559" i="17"/>
  <c r="L560" i="17"/>
  <c r="L561" i="17"/>
  <c r="L562" i="17"/>
  <c r="L563" i="17"/>
  <c r="L564" i="17"/>
  <c r="L565" i="17"/>
  <c r="L566" i="17"/>
  <c r="L567" i="17"/>
  <c r="L568" i="17"/>
  <c r="L569" i="17"/>
  <c r="L570" i="17"/>
  <c r="L571" i="17"/>
  <c r="L572" i="17"/>
  <c r="L573" i="17"/>
  <c r="L574" i="17"/>
  <c r="L575" i="17"/>
  <c r="L576" i="17"/>
  <c r="L577" i="17"/>
  <c r="L578" i="17"/>
  <c r="L579" i="17"/>
  <c r="L580" i="17"/>
  <c r="L581" i="17"/>
  <c r="L582" i="17"/>
  <c r="L583" i="17"/>
  <c r="L584" i="17"/>
  <c r="L585" i="17"/>
  <c r="L586" i="17"/>
  <c r="L587" i="17"/>
  <c r="L588" i="17"/>
  <c r="L589" i="17"/>
  <c r="L590" i="17"/>
  <c r="L591" i="17"/>
  <c r="L592" i="17"/>
  <c r="L593" i="17"/>
  <c r="L594" i="17"/>
  <c r="L595" i="17"/>
  <c r="L596" i="17"/>
  <c r="L597" i="17"/>
  <c r="L598" i="17"/>
  <c r="L599" i="17"/>
  <c r="L600" i="17"/>
  <c r="L601" i="17"/>
  <c r="L602" i="17"/>
  <c r="L603" i="17"/>
  <c r="L604" i="17"/>
  <c r="L605" i="17"/>
  <c r="L606" i="17"/>
  <c r="L607" i="17"/>
  <c r="L608" i="17"/>
  <c r="L609" i="17"/>
  <c r="L610" i="17"/>
  <c r="L611" i="17"/>
  <c r="L612" i="17"/>
  <c r="L613" i="17"/>
  <c r="L614" i="17"/>
  <c r="L615" i="17"/>
  <c r="L616" i="17"/>
  <c r="L617" i="17"/>
  <c r="L618" i="17"/>
  <c r="L619" i="17"/>
  <c r="L620" i="17"/>
  <c r="L621" i="17"/>
  <c r="L622" i="17"/>
  <c r="L623" i="17"/>
  <c r="L624" i="17"/>
  <c r="L625" i="17"/>
  <c r="L626" i="17"/>
  <c r="L627" i="17"/>
  <c r="L628" i="17"/>
  <c r="L629" i="17"/>
  <c r="L630" i="17"/>
  <c r="L631" i="17"/>
  <c r="L632" i="17"/>
  <c r="L633" i="17"/>
  <c r="L634" i="17"/>
  <c r="L635" i="17"/>
  <c r="L636" i="17"/>
  <c r="L637" i="17"/>
  <c r="L638" i="17"/>
  <c r="L639" i="17"/>
  <c r="L640" i="17"/>
  <c r="L641" i="17"/>
  <c r="L642" i="17"/>
  <c r="L643" i="17"/>
  <c r="L644" i="17"/>
  <c r="L645" i="17"/>
  <c r="L646" i="17"/>
  <c r="L647" i="17"/>
  <c r="L648" i="17"/>
  <c r="L649" i="17"/>
  <c r="L650" i="17"/>
  <c r="L651" i="17"/>
  <c r="L652" i="17"/>
  <c r="L653" i="17"/>
  <c r="L654" i="17"/>
  <c r="L655" i="17"/>
  <c r="L656" i="17"/>
  <c r="L657" i="17"/>
  <c r="L658" i="17"/>
  <c r="L659" i="17"/>
  <c r="L660" i="17"/>
  <c r="L661" i="17"/>
  <c r="L662" i="17"/>
  <c r="L663" i="17"/>
  <c r="L664" i="17"/>
  <c r="L665" i="17"/>
  <c r="L666" i="17"/>
  <c r="L667" i="17"/>
  <c r="L668" i="17"/>
  <c r="L669" i="17"/>
  <c r="L670" i="17"/>
  <c r="L671" i="17"/>
  <c r="L672" i="17"/>
  <c r="L673" i="17"/>
  <c r="L674" i="17"/>
  <c r="L675" i="17"/>
  <c r="L676" i="17"/>
  <c r="L677" i="17"/>
  <c r="L678" i="17"/>
  <c r="L679" i="17"/>
  <c r="L680" i="17"/>
  <c r="L681" i="17"/>
  <c r="L682" i="17"/>
  <c r="L683" i="17"/>
  <c r="L684" i="17"/>
  <c r="L685" i="17"/>
  <c r="L686" i="17"/>
  <c r="L687" i="17"/>
  <c r="L688" i="17"/>
  <c r="L689" i="17"/>
  <c r="L690" i="17"/>
  <c r="L691" i="17"/>
  <c r="L692" i="17"/>
  <c r="L693" i="17"/>
  <c r="L694" i="17"/>
  <c r="L695" i="17"/>
  <c r="L696" i="17"/>
  <c r="L697" i="17"/>
  <c r="L698" i="17"/>
  <c r="L699" i="17"/>
  <c r="L700" i="17"/>
  <c r="L701" i="17"/>
  <c r="L702" i="17"/>
  <c r="L703" i="17"/>
  <c r="L704" i="17"/>
  <c r="L705" i="17"/>
  <c r="L706" i="17"/>
  <c r="L707" i="17"/>
  <c r="L708" i="17"/>
  <c r="L709" i="17"/>
  <c r="L710" i="17"/>
  <c r="L711" i="17"/>
  <c r="L712" i="17"/>
  <c r="L713" i="17"/>
  <c r="L714" i="17"/>
  <c r="L715" i="17"/>
  <c r="L716" i="17"/>
  <c r="L717" i="17"/>
  <c r="L718" i="17"/>
  <c r="L719" i="17"/>
  <c r="L720" i="17"/>
  <c r="L721" i="17"/>
  <c r="L722" i="17"/>
  <c r="L723" i="17"/>
  <c r="L724" i="17"/>
  <c r="L725" i="17"/>
  <c r="L726" i="17"/>
  <c r="L727" i="17"/>
  <c r="L728" i="17"/>
  <c r="L729" i="17"/>
  <c r="L730" i="17"/>
  <c r="L731" i="17"/>
  <c r="L732" i="17"/>
  <c r="L733" i="17"/>
  <c r="L734" i="17"/>
  <c r="L735" i="17"/>
  <c r="L736" i="17"/>
  <c r="L737" i="17"/>
  <c r="L738" i="17"/>
  <c r="L739" i="17"/>
  <c r="L740" i="17"/>
  <c r="L741" i="17"/>
  <c r="L742" i="17"/>
  <c r="L743" i="17"/>
  <c r="L744" i="17"/>
  <c r="L745" i="17"/>
  <c r="L746" i="17"/>
  <c r="L747" i="17"/>
  <c r="L748" i="17"/>
  <c r="L749" i="17"/>
  <c r="L750" i="17"/>
  <c r="L751" i="17"/>
  <c r="L752" i="17"/>
  <c r="L753" i="17"/>
  <c r="L754" i="17"/>
  <c r="L755" i="17"/>
  <c r="L756" i="17"/>
  <c r="L757" i="17"/>
  <c r="L758" i="17"/>
  <c r="L759" i="17"/>
  <c r="L760" i="17"/>
  <c r="L761" i="17"/>
  <c r="L762" i="17"/>
  <c r="L763" i="17"/>
  <c r="L764" i="17"/>
  <c r="L765" i="17"/>
  <c r="L766" i="17"/>
  <c r="L767" i="17"/>
  <c r="L768" i="17"/>
  <c r="L769" i="17"/>
  <c r="L770" i="17"/>
  <c r="L771" i="17"/>
  <c r="L772" i="17"/>
  <c r="L773" i="17"/>
  <c r="L774" i="17"/>
  <c r="L775" i="17"/>
  <c r="L776" i="17"/>
  <c r="L777" i="17"/>
  <c r="L778" i="17"/>
  <c r="L779" i="17"/>
  <c r="L780" i="17"/>
  <c r="L781" i="17"/>
  <c r="L782" i="17"/>
  <c r="L783" i="17"/>
  <c r="L784" i="17"/>
  <c r="L785" i="17"/>
  <c r="L786" i="17"/>
  <c r="L787" i="17"/>
  <c r="L788" i="17"/>
  <c r="L789" i="17"/>
  <c r="L790" i="17"/>
  <c r="L791" i="17"/>
  <c r="L792" i="17"/>
  <c r="L793" i="17"/>
  <c r="L794" i="17"/>
  <c r="L795" i="17"/>
  <c r="L796" i="17"/>
  <c r="L797" i="17"/>
  <c r="L798" i="17"/>
  <c r="L799" i="17"/>
  <c r="L800" i="17"/>
  <c r="L801" i="17"/>
  <c r="L802" i="17"/>
  <c r="L803" i="17"/>
  <c r="L804" i="17"/>
  <c r="L805" i="17"/>
  <c r="L806" i="17"/>
  <c r="L807" i="17"/>
  <c r="L808" i="17"/>
  <c r="L809" i="17"/>
  <c r="L810" i="17"/>
  <c r="L811" i="17"/>
  <c r="L812" i="17"/>
  <c r="L813" i="17"/>
  <c r="L814" i="17"/>
  <c r="L815" i="17"/>
  <c r="L816" i="17"/>
  <c r="L817" i="17"/>
  <c r="L818" i="17"/>
  <c r="L819" i="17"/>
  <c r="L820" i="17"/>
  <c r="L821" i="17"/>
  <c r="L822" i="17"/>
  <c r="L823" i="17"/>
  <c r="L824" i="17"/>
  <c r="L825" i="17"/>
  <c r="L826" i="17"/>
  <c r="L827" i="17"/>
  <c r="L828" i="17"/>
  <c r="L829" i="17"/>
  <c r="L830" i="17"/>
  <c r="L831" i="17"/>
  <c r="L832" i="17"/>
  <c r="L833" i="17"/>
  <c r="L834" i="17"/>
  <c r="L835" i="17"/>
  <c r="L836" i="17"/>
  <c r="L837" i="17"/>
  <c r="L838" i="17"/>
  <c r="L839" i="17"/>
  <c r="L840" i="17"/>
  <c r="L841" i="17"/>
  <c r="L842" i="17"/>
  <c r="L843" i="17"/>
  <c r="L844" i="17"/>
  <c r="L845" i="17"/>
  <c r="L846" i="17"/>
  <c r="L847" i="17"/>
  <c r="L848" i="17"/>
  <c r="L849" i="17"/>
  <c r="L850" i="17"/>
  <c r="L851" i="17"/>
  <c r="L852" i="17"/>
  <c r="L853" i="17"/>
  <c r="L854" i="17"/>
  <c r="L855" i="17"/>
  <c r="L856" i="17"/>
  <c r="L857" i="17"/>
  <c r="L858" i="17"/>
  <c r="L859" i="17"/>
  <c r="L860" i="17"/>
  <c r="L861" i="17"/>
  <c r="L862" i="17"/>
  <c r="L863" i="17"/>
  <c r="L864" i="17"/>
  <c r="L865" i="17"/>
  <c r="L866" i="17"/>
  <c r="L867" i="17"/>
  <c r="L868" i="17"/>
  <c r="L869" i="17"/>
  <c r="L870" i="17"/>
  <c r="L871" i="17"/>
  <c r="L872" i="17"/>
  <c r="L873" i="17"/>
  <c r="L874" i="17"/>
  <c r="L875" i="17"/>
  <c r="L876" i="17"/>
  <c r="L877" i="17"/>
  <c r="L878" i="17"/>
  <c r="L879" i="17"/>
  <c r="L880" i="17"/>
  <c r="L881" i="17"/>
  <c r="L882" i="17"/>
  <c r="L883" i="17"/>
  <c r="L884" i="17"/>
  <c r="L885" i="17"/>
  <c r="L886" i="17"/>
  <c r="L887" i="17"/>
  <c r="L888" i="17"/>
  <c r="L889" i="17"/>
  <c r="L890" i="17"/>
  <c r="L891" i="17"/>
  <c r="L892" i="17"/>
  <c r="L893" i="17"/>
  <c r="L894" i="17"/>
  <c r="L895" i="17"/>
  <c r="L896" i="17"/>
  <c r="L897" i="17"/>
  <c r="L898" i="17"/>
  <c r="L899" i="17"/>
  <c r="L900" i="17"/>
  <c r="L901" i="17"/>
  <c r="L902" i="17"/>
  <c r="L903" i="17"/>
  <c r="L904" i="17"/>
  <c r="L905" i="17"/>
  <c r="L906" i="17"/>
  <c r="L907" i="17"/>
  <c r="L908" i="17"/>
  <c r="L909" i="17"/>
  <c r="L910" i="17"/>
  <c r="L911" i="17"/>
  <c r="L912" i="17"/>
  <c r="L913" i="17"/>
  <c r="L914" i="17"/>
  <c r="L915" i="17"/>
  <c r="L916" i="17"/>
  <c r="L917" i="17"/>
  <c r="L918" i="17"/>
  <c r="L919" i="17"/>
  <c r="L920" i="17"/>
  <c r="L921" i="17"/>
  <c r="L922" i="17"/>
  <c r="L923" i="17"/>
  <c r="L924" i="17"/>
  <c r="L925" i="17"/>
  <c r="L926" i="17"/>
  <c r="L927" i="17"/>
  <c r="L928" i="17"/>
  <c r="L929" i="17"/>
  <c r="L930" i="17"/>
  <c r="L931" i="17"/>
  <c r="L932" i="17"/>
  <c r="L933" i="17"/>
  <c r="L934" i="17"/>
  <c r="L935" i="17"/>
  <c r="L936" i="17"/>
  <c r="L937" i="17"/>
  <c r="L938" i="17"/>
  <c r="L939" i="17"/>
  <c r="L940" i="17"/>
  <c r="L941" i="17"/>
  <c r="L942" i="17"/>
  <c r="L943" i="17"/>
  <c r="L944" i="17"/>
  <c r="L945" i="17"/>
  <c r="L946" i="17"/>
  <c r="L947" i="17"/>
  <c r="L948" i="17"/>
  <c r="L949" i="17"/>
  <c r="L950" i="17"/>
  <c r="L951" i="17"/>
  <c r="L952" i="17"/>
  <c r="L953" i="17"/>
  <c r="L954" i="17"/>
  <c r="L955" i="17"/>
  <c r="L956" i="17"/>
  <c r="L957" i="17"/>
  <c r="L958" i="17"/>
  <c r="L959" i="17"/>
  <c r="L960" i="17"/>
  <c r="L961" i="17"/>
  <c r="L962" i="17"/>
  <c r="L963" i="17"/>
  <c r="L964" i="17"/>
  <c r="L965" i="17"/>
  <c r="L966" i="17"/>
  <c r="L967" i="17"/>
  <c r="L968" i="17"/>
  <c r="L969" i="17"/>
  <c r="L970" i="17"/>
  <c r="L971" i="17"/>
  <c r="L972" i="17"/>
  <c r="L973" i="17"/>
  <c r="L974" i="17"/>
  <c r="L975" i="17"/>
  <c r="L976" i="17"/>
  <c r="L977" i="17"/>
  <c r="L978" i="17"/>
  <c r="L979" i="17"/>
  <c r="L980" i="17"/>
  <c r="L981" i="17"/>
  <c r="L982" i="17"/>
  <c r="L983" i="17"/>
  <c r="L984" i="17"/>
  <c r="L985" i="17"/>
  <c r="L986" i="17"/>
  <c r="L987" i="17"/>
  <c r="L988" i="17"/>
  <c r="L989" i="17"/>
  <c r="L990" i="17"/>
  <c r="L991" i="17"/>
  <c r="L992" i="17"/>
  <c r="L993" i="17"/>
  <c r="L994" i="17"/>
  <c r="L995" i="17"/>
  <c r="L996" i="17"/>
  <c r="L997" i="17"/>
  <c r="L998" i="17"/>
  <c r="L999" i="17"/>
  <c r="L1000" i="17"/>
  <c r="L11" i="17"/>
  <c r="O6" i="17"/>
  <c r="K10" i="17"/>
  <c r="N335" i="17"/>
  <c r="N336" i="17"/>
  <c r="N337" i="17"/>
  <c r="N338" i="17"/>
  <c r="N339" i="17"/>
  <c r="N340" i="17"/>
  <c r="N341" i="17"/>
  <c r="N342" i="17"/>
  <c r="N343" i="17"/>
  <c r="N344" i="17"/>
  <c r="N345" i="17"/>
  <c r="N346" i="17"/>
  <c r="N347" i="17"/>
  <c r="N348" i="17"/>
  <c r="N349" i="17"/>
  <c r="N350" i="17"/>
  <c r="N351" i="17"/>
  <c r="N352" i="17"/>
  <c r="N353" i="17"/>
  <c r="N354" i="17"/>
  <c r="N355" i="17"/>
  <c r="N356" i="17"/>
  <c r="N357" i="17"/>
  <c r="N358" i="17"/>
  <c r="N359" i="17"/>
  <c r="N360" i="17"/>
  <c r="N361" i="17"/>
  <c r="N362" i="17"/>
  <c r="N363" i="17"/>
  <c r="N364" i="17"/>
  <c r="N365" i="17"/>
  <c r="N366" i="17"/>
  <c r="N367" i="17"/>
  <c r="N368" i="17"/>
  <c r="N369" i="17"/>
  <c r="N370" i="17"/>
  <c r="N371" i="17"/>
  <c r="N372" i="17"/>
  <c r="N373" i="17"/>
  <c r="N374" i="17"/>
  <c r="N375" i="17"/>
  <c r="N376" i="17"/>
  <c r="N377" i="17"/>
  <c r="N378" i="17"/>
  <c r="N379" i="17"/>
  <c r="N380" i="17"/>
  <c r="N381" i="17"/>
  <c r="N382" i="17"/>
  <c r="N383" i="17"/>
  <c r="N384" i="17"/>
  <c r="N385" i="17"/>
  <c r="N386" i="17"/>
  <c r="N387" i="17"/>
  <c r="N388" i="17"/>
  <c r="N389" i="17"/>
  <c r="N390" i="17"/>
  <c r="N391" i="17"/>
  <c r="N392" i="17"/>
  <c r="N393" i="17"/>
  <c r="N394" i="17"/>
  <c r="N395" i="17"/>
  <c r="N396" i="17"/>
  <c r="N397" i="17"/>
  <c r="N398" i="17"/>
  <c r="N399" i="17"/>
  <c r="N400" i="17"/>
  <c r="N401" i="17"/>
  <c r="N402" i="17"/>
  <c r="N403" i="17"/>
  <c r="N404" i="17"/>
  <c r="N405" i="17"/>
  <c r="N406" i="17"/>
  <c r="N407" i="17"/>
  <c r="N408" i="17"/>
  <c r="N409" i="17"/>
  <c r="N410" i="17"/>
  <c r="N411" i="17"/>
  <c r="N412" i="17"/>
  <c r="N413" i="17"/>
  <c r="N414" i="17"/>
  <c r="N415" i="17"/>
  <c r="N416" i="17"/>
  <c r="N417" i="17"/>
  <c r="N418" i="17"/>
  <c r="N419" i="17"/>
  <c r="N420" i="17"/>
  <c r="N421" i="17"/>
  <c r="N422" i="17"/>
  <c r="N423" i="17"/>
  <c r="N424" i="17"/>
  <c r="N425" i="17"/>
  <c r="N426" i="17"/>
  <c r="N427" i="17"/>
  <c r="N428" i="17"/>
  <c r="N429" i="17"/>
  <c r="N430" i="17"/>
  <c r="N431" i="17"/>
  <c r="N432" i="17"/>
  <c r="N433" i="17"/>
  <c r="N434" i="17"/>
  <c r="N435" i="17"/>
  <c r="N436" i="17"/>
  <c r="N437" i="17"/>
  <c r="N438" i="17"/>
  <c r="N439" i="17"/>
  <c r="N440" i="17"/>
  <c r="N441" i="17"/>
  <c r="N442" i="17"/>
  <c r="N443" i="17"/>
  <c r="N444" i="17"/>
  <c r="N445" i="17"/>
  <c r="N446" i="17"/>
  <c r="N447" i="17"/>
  <c r="N448" i="17"/>
  <c r="N449" i="17"/>
  <c r="N450" i="17"/>
  <c r="N451" i="17"/>
  <c r="N452" i="17"/>
  <c r="N453" i="17"/>
  <c r="N454" i="17"/>
  <c r="N455" i="17"/>
  <c r="N456" i="17"/>
  <c r="N457" i="17"/>
  <c r="N458" i="17"/>
  <c r="N459" i="17"/>
  <c r="N460" i="17"/>
  <c r="N461" i="17"/>
  <c r="N462" i="17"/>
  <c r="N463" i="17"/>
  <c r="N464" i="17"/>
  <c r="N465" i="17"/>
  <c r="N466" i="17"/>
  <c r="N467" i="17"/>
  <c r="N468" i="17"/>
  <c r="N469" i="17"/>
  <c r="N470" i="17"/>
  <c r="N471" i="17"/>
  <c r="N472" i="17"/>
  <c r="N473" i="17"/>
  <c r="N474" i="17"/>
  <c r="N475" i="17"/>
  <c r="N476" i="17"/>
  <c r="N477" i="17"/>
  <c r="N478" i="17"/>
  <c r="N479" i="17"/>
  <c r="N480" i="17"/>
  <c r="N481" i="17"/>
  <c r="N482" i="17"/>
  <c r="N483" i="17"/>
  <c r="N484" i="17"/>
  <c r="N485" i="17"/>
  <c r="N486" i="17"/>
  <c r="N487" i="17"/>
  <c r="N488" i="17"/>
  <c r="N489" i="17"/>
  <c r="N490" i="17"/>
  <c r="N491" i="17"/>
  <c r="N492" i="17"/>
  <c r="N493" i="17"/>
  <c r="N494" i="17"/>
  <c r="N495" i="17"/>
  <c r="N496" i="17"/>
  <c r="N497" i="17"/>
  <c r="N498" i="17"/>
  <c r="N499" i="17"/>
  <c r="N500" i="17"/>
  <c r="N501" i="17"/>
  <c r="N502" i="17"/>
  <c r="N503" i="17"/>
  <c r="N504" i="17"/>
  <c r="N505" i="17"/>
  <c r="N506" i="17"/>
  <c r="N507" i="17"/>
  <c r="N508" i="17"/>
  <c r="N509" i="17"/>
  <c r="N510" i="17"/>
  <c r="N511" i="17"/>
  <c r="N512" i="17"/>
  <c r="N513" i="17"/>
  <c r="N514" i="17"/>
  <c r="N515" i="17"/>
  <c r="N516" i="17"/>
  <c r="N517" i="17"/>
  <c r="N518" i="17"/>
  <c r="N519" i="17"/>
  <c r="N520" i="17"/>
  <c r="N521" i="17"/>
  <c r="N522" i="17"/>
  <c r="N523" i="17"/>
  <c r="N524" i="17"/>
  <c r="N525" i="17"/>
  <c r="N526" i="17"/>
  <c r="N527" i="17"/>
  <c r="N528" i="17"/>
  <c r="N529" i="17"/>
  <c r="N530" i="17"/>
  <c r="N531" i="17"/>
  <c r="N532" i="17"/>
  <c r="N533" i="17"/>
  <c r="N534" i="17"/>
  <c r="N535" i="17"/>
  <c r="N536" i="17"/>
  <c r="N537" i="17"/>
  <c r="N538" i="17"/>
  <c r="N539" i="17"/>
  <c r="N540" i="17"/>
  <c r="N541" i="17"/>
  <c r="N542" i="17"/>
  <c r="N543" i="17"/>
  <c r="N544" i="17"/>
  <c r="N545" i="17"/>
  <c r="N546" i="17"/>
  <c r="N547" i="17"/>
  <c r="N548" i="17"/>
  <c r="N549" i="17"/>
  <c r="N550" i="17"/>
  <c r="N551" i="17"/>
  <c r="N552" i="17"/>
  <c r="N553" i="17"/>
  <c r="N554" i="17"/>
  <c r="N555" i="17"/>
  <c r="N556" i="17"/>
  <c r="N557" i="17"/>
  <c r="N558" i="17"/>
  <c r="N559" i="17"/>
  <c r="N560" i="17"/>
  <c r="N561" i="17"/>
  <c r="N562" i="17"/>
  <c r="N563" i="17"/>
  <c r="N564" i="17"/>
  <c r="N565" i="17"/>
  <c r="N566" i="17"/>
  <c r="N567" i="17"/>
  <c r="N568" i="17"/>
  <c r="N569" i="17"/>
  <c r="N570" i="17"/>
  <c r="N571" i="17"/>
  <c r="N572" i="17"/>
  <c r="N573" i="17"/>
  <c r="N574" i="17"/>
  <c r="N575" i="17"/>
  <c r="N576" i="17"/>
  <c r="N577" i="17"/>
  <c r="N578" i="17"/>
  <c r="N579" i="17"/>
  <c r="N580" i="17"/>
  <c r="N581" i="17"/>
  <c r="N582" i="17"/>
  <c r="N583" i="17"/>
  <c r="N584" i="17"/>
  <c r="N585" i="17"/>
  <c r="N586" i="17"/>
  <c r="N587" i="17"/>
  <c r="N588" i="17"/>
  <c r="N589" i="17"/>
  <c r="N590" i="17"/>
  <c r="N591" i="17"/>
  <c r="N592" i="17"/>
  <c r="N593" i="17"/>
  <c r="N594" i="17"/>
  <c r="N595" i="17"/>
  <c r="N596" i="17"/>
  <c r="N597" i="17"/>
  <c r="N598" i="17"/>
  <c r="N599" i="17"/>
  <c r="N600" i="17"/>
  <c r="N601" i="17"/>
  <c r="N602" i="17"/>
  <c r="N603" i="17"/>
  <c r="N604" i="17"/>
  <c r="N605" i="17"/>
  <c r="N606" i="17"/>
  <c r="N607" i="17"/>
  <c r="N608" i="17"/>
  <c r="N609" i="17"/>
  <c r="N610" i="17"/>
  <c r="N611" i="17"/>
  <c r="N612" i="17"/>
  <c r="N613" i="17"/>
  <c r="N614" i="17"/>
  <c r="N615" i="17"/>
  <c r="N616" i="17"/>
  <c r="N617" i="17"/>
  <c r="N618" i="17"/>
  <c r="N619" i="17"/>
  <c r="N620" i="17"/>
  <c r="N621" i="17"/>
  <c r="N622" i="17"/>
  <c r="N623" i="17"/>
  <c r="N624" i="17"/>
  <c r="N625" i="17"/>
  <c r="N626" i="17"/>
  <c r="N627" i="17"/>
  <c r="N628" i="17"/>
  <c r="N629" i="17"/>
  <c r="N630" i="17"/>
  <c r="N631" i="17"/>
  <c r="N632" i="17"/>
  <c r="N633" i="17"/>
  <c r="N634" i="17"/>
  <c r="N635" i="17"/>
  <c r="N636" i="17"/>
  <c r="N637" i="17"/>
  <c r="N638" i="17"/>
  <c r="N639" i="17"/>
  <c r="N640" i="17"/>
  <c r="N641" i="17"/>
  <c r="N642" i="17"/>
  <c r="N643" i="17"/>
  <c r="N644" i="17"/>
  <c r="N645" i="17"/>
  <c r="N646" i="17"/>
  <c r="N647" i="17"/>
  <c r="N648" i="17"/>
  <c r="N649" i="17"/>
  <c r="N650" i="17"/>
  <c r="N651" i="17"/>
  <c r="N652" i="17"/>
  <c r="N653" i="17"/>
  <c r="N654" i="17"/>
  <c r="N655" i="17"/>
  <c r="N656" i="17"/>
  <c r="N657" i="17"/>
  <c r="N658" i="17"/>
  <c r="N659" i="17"/>
  <c r="N660" i="17"/>
  <c r="N661" i="17"/>
  <c r="N662" i="17"/>
  <c r="N663" i="17"/>
  <c r="N664" i="17"/>
  <c r="N665" i="17"/>
  <c r="N666" i="17"/>
  <c r="N667" i="17"/>
  <c r="N668" i="17"/>
  <c r="N669" i="17"/>
  <c r="N670" i="17"/>
  <c r="N671" i="17"/>
  <c r="N672" i="17"/>
  <c r="N673" i="17"/>
  <c r="N674" i="17"/>
  <c r="N675" i="17"/>
  <c r="N676" i="17"/>
  <c r="N677" i="17"/>
  <c r="N678" i="17"/>
  <c r="N679" i="17"/>
  <c r="N680" i="17"/>
  <c r="N681" i="17"/>
  <c r="N682" i="17"/>
  <c r="N683" i="17"/>
  <c r="N684" i="17"/>
  <c r="N685" i="17"/>
  <c r="N686" i="17"/>
  <c r="N687" i="17"/>
  <c r="N688" i="17"/>
  <c r="N689" i="17"/>
  <c r="N690" i="17"/>
  <c r="N691" i="17"/>
  <c r="N692" i="17"/>
  <c r="N693" i="17"/>
  <c r="N694" i="17"/>
  <c r="N695" i="17"/>
  <c r="N696" i="17"/>
  <c r="N697" i="17"/>
  <c r="N698" i="17"/>
  <c r="N699" i="17"/>
  <c r="N700" i="17"/>
  <c r="N701" i="17"/>
  <c r="N702" i="17"/>
  <c r="N703" i="17"/>
  <c r="N704" i="17"/>
  <c r="N705" i="17"/>
  <c r="N706" i="17"/>
  <c r="N707" i="17"/>
  <c r="N708" i="17"/>
  <c r="N709" i="17"/>
  <c r="N710" i="17"/>
  <c r="N711" i="17"/>
  <c r="N712" i="17"/>
  <c r="N713" i="17"/>
  <c r="N714" i="17"/>
  <c r="N715" i="17"/>
  <c r="N716" i="17"/>
  <c r="N717" i="17"/>
  <c r="N718" i="17"/>
  <c r="N719" i="17"/>
  <c r="N720" i="17"/>
  <c r="N721" i="17"/>
  <c r="N722" i="17"/>
  <c r="N723" i="17"/>
  <c r="N724" i="17"/>
  <c r="N725" i="17"/>
  <c r="N726" i="17"/>
  <c r="N727" i="17"/>
  <c r="N728" i="17"/>
  <c r="N729" i="17"/>
  <c r="N730" i="17"/>
  <c r="N731" i="17"/>
  <c r="N732" i="17"/>
  <c r="N733" i="17"/>
  <c r="N734" i="17"/>
  <c r="N735" i="17"/>
  <c r="N736" i="17"/>
  <c r="N737" i="17"/>
  <c r="N738" i="17"/>
  <c r="N739" i="17"/>
  <c r="N740" i="17"/>
  <c r="N741" i="17"/>
  <c r="N742" i="17"/>
  <c r="N743" i="17"/>
  <c r="N744" i="17"/>
  <c r="N745" i="17"/>
  <c r="N746" i="17"/>
  <c r="N747" i="17"/>
  <c r="N748" i="17"/>
  <c r="N749" i="17"/>
  <c r="N750" i="17"/>
  <c r="N751" i="17"/>
  <c r="N752" i="17"/>
  <c r="N753" i="17"/>
  <c r="N754" i="17"/>
  <c r="N755" i="17"/>
  <c r="N756" i="17"/>
  <c r="N757" i="17"/>
  <c r="N758" i="17"/>
  <c r="N759" i="17"/>
  <c r="N760" i="17"/>
  <c r="N761" i="17"/>
  <c r="N762" i="17"/>
  <c r="N763" i="17"/>
  <c r="N764" i="17"/>
  <c r="N765" i="17"/>
  <c r="N766" i="17"/>
  <c r="N767" i="17"/>
  <c r="N768" i="17"/>
  <c r="N769" i="17"/>
  <c r="N770" i="17"/>
  <c r="N771" i="17"/>
  <c r="N772" i="17"/>
  <c r="N773" i="17"/>
  <c r="N774" i="17"/>
  <c r="N775" i="17"/>
  <c r="N776" i="17"/>
  <c r="N777" i="17"/>
  <c r="N778" i="17"/>
  <c r="N779" i="17"/>
  <c r="N780" i="17"/>
  <c r="N781" i="17"/>
  <c r="N782" i="17"/>
  <c r="N783" i="17"/>
  <c r="N784" i="17"/>
  <c r="N785" i="17"/>
  <c r="N786" i="17"/>
  <c r="N787" i="17"/>
  <c r="N788" i="17"/>
  <c r="N789" i="17"/>
  <c r="N790" i="17"/>
  <c r="N791" i="17"/>
  <c r="N792" i="17"/>
  <c r="N793" i="17"/>
  <c r="N794" i="17"/>
  <c r="N795" i="17"/>
  <c r="N796" i="17"/>
  <c r="N797" i="17"/>
  <c r="N798" i="17"/>
  <c r="N799" i="17"/>
  <c r="N800" i="17"/>
  <c r="N801" i="17"/>
  <c r="N802" i="17"/>
  <c r="N803" i="17"/>
  <c r="N804" i="17"/>
  <c r="N805" i="17"/>
  <c r="N806" i="17"/>
  <c r="N807" i="17"/>
  <c r="N808" i="17"/>
  <c r="N809" i="17"/>
  <c r="N810" i="17"/>
  <c r="N811" i="17"/>
  <c r="N812" i="17"/>
  <c r="N813" i="17"/>
  <c r="N814" i="17"/>
  <c r="N815" i="17"/>
  <c r="N816" i="17"/>
  <c r="N817" i="17"/>
  <c r="N818" i="17"/>
  <c r="N819" i="17"/>
  <c r="N820" i="17"/>
  <c r="N821" i="17"/>
  <c r="N822" i="17"/>
  <c r="N823" i="17"/>
  <c r="N824" i="17"/>
  <c r="N825" i="17"/>
  <c r="N826" i="17"/>
  <c r="N827" i="17"/>
  <c r="N828" i="17"/>
  <c r="N829" i="17"/>
  <c r="N830" i="17"/>
  <c r="N831" i="17"/>
  <c r="N832" i="17"/>
  <c r="N833" i="17"/>
  <c r="N834" i="17"/>
  <c r="N835" i="17"/>
  <c r="N836" i="17"/>
  <c r="N837" i="17"/>
  <c r="N838" i="17"/>
  <c r="N839" i="17"/>
  <c r="N840" i="17"/>
  <c r="N841" i="17"/>
  <c r="N842" i="17"/>
  <c r="N843" i="17"/>
  <c r="N844" i="17"/>
  <c r="N845" i="17"/>
  <c r="N846" i="17"/>
  <c r="N847" i="17"/>
  <c r="N848" i="17"/>
  <c r="N849" i="17"/>
  <c r="N850" i="17"/>
  <c r="N851" i="17"/>
  <c r="N852" i="17"/>
  <c r="N853" i="17"/>
  <c r="N854" i="17"/>
  <c r="N855" i="17"/>
  <c r="N856" i="17"/>
  <c r="N857" i="17"/>
  <c r="N858" i="17"/>
  <c r="N859" i="17"/>
  <c r="N860" i="17"/>
  <c r="N861" i="17"/>
  <c r="N862" i="17"/>
  <c r="N863" i="17"/>
  <c r="N864" i="17"/>
  <c r="N865" i="17"/>
  <c r="N866" i="17"/>
  <c r="N867" i="17"/>
  <c r="N868" i="17"/>
  <c r="N869" i="17"/>
  <c r="N870" i="17"/>
  <c r="N871" i="17"/>
  <c r="N872" i="17"/>
  <c r="N873" i="17"/>
  <c r="N874" i="17"/>
  <c r="N875" i="17"/>
  <c r="N876" i="17"/>
  <c r="N877" i="17"/>
  <c r="N878" i="17"/>
  <c r="N879" i="17"/>
  <c r="N880" i="17"/>
  <c r="N881" i="17"/>
  <c r="N882" i="17"/>
  <c r="N883" i="17"/>
  <c r="N884" i="17"/>
  <c r="N885" i="17"/>
  <c r="N886" i="17"/>
  <c r="N887" i="17"/>
  <c r="N888" i="17"/>
  <c r="N889" i="17"/>
  <c r="N890" i="17"/>
  <c r="N891" i="17"/>
  <c r="N892" i="17"/>
  <c r="N893" i="17"/>
  <c r="N894" i="17"/>
  <c r="N895" i="17"/>
  <c r="N896" i="17"/>
  <c r="N897" i="17"/>
  <c r="N898" i="17"/>
  <c r="N899" i="17"/>
  <c r="N900" i="17"/>
  <c r="N901" i="17"/>
  <c r="N902" i="17"/>
  <c r="N903" i="17"/>
  <c r="N904" i="17"/>
  <c r="N905" i="17"/>
  <c r="N906" i="17"/>
  <c r="N907" i="17"/>
  <c r="N908" i="17"/>
  <c r="N909" i="17"/>
  <c r="N910" i="17"/>
  <c r="N911" i="17"/>
  <c r="N912" i="17"/>
  <c r="N913" i="17"/>
  <c r="N914" i="17"/>
  <c r="N915" i="17"/>
  <c r="N916" i="17"/>
  <c r="N917" i="17"/>
  <c r="N918" i="17"/>
  <c r="N919" i="17"/>
  <c r="N920" i="17"/>
  <c r="N921" i="17"/>
  <c r="N922" i="17"/>
  <c r="N923" i="17"/>
  <c r="N924" i="17"/>
  <c r="N925" i="17"/>
  <c r="N926" i="17"/>
  <c r="N927" i="17"/>
  <c r="N928" i="17"/>
  <c r="N929" i="17"/>
  <c r="N930" i="17"/>
  <c r="N931" i="17"/>
  <c r="N932" i="17"/>
  <c r="N933" i="17"/>
  <c r="N934" i="17"/>
  <c r="N935" i="17"/>
  <c r="N936" i="17"/>
  <c r="N937" i="17"/>
  <c r="N938" i="17"/>
  <c r="N939" i="17"/>
  <c r="N940" i="17"/>
  <c r="N941" i="17"/>
  <c r="N942" i="17"/>
  <c r="N943" i="17"/>
  <c r="N944" i="17"/>
  <c r="N945" i="17"/>
  <c r="N946" i="17"/>
  <c r="N947" i="17"/>
  <c r="N948" i="17"/>
  <c r="N949" i="17"/>
  <c r="N950" i="17"/>
  <c r="N951" i="17"/>
  <c r="N952" i="17"/>
  <c r="N953" i="17"/>
  <c r="N954" i="17"/>
  <c r="N955" i="17"/>
  <c r="N956" i="17"/>
  <c r="N957" i="17"/>
  <c r="N958" i="17"/>
  <c r="N959" i="17"/>
  <c r="N960" i="17"/>
  <c r="N961" i="17"/>
  <c r="N962" i="17"/>
  <c r="N963" i="17"/>
  <c r="N964" i="17"/>
  <c r="N965" i="17"/>
  <c r="N966" i="17"/>
  <c r="N967" i="17"/>
  <c r="N968" i="17"/>
  <c r="N969" i="17"/>
  <c r="N970" i="17"/>
  <c r="N971" i="17"/>
  <c r="N972" i="17"/>
  <c r="N973" i="17"/>
  <c r="N974" i="17"/>
  <c r="N975" i="17"/>
  <c r="N976" i="17"/>
  <c r="N977" i="17"/>
  <c r="N978" i="17"/>
  <c r="N979" i="17"/>
  <c r="N980" i="17"/>
  <c r="N981" i="17"/>
  <c r="N982" i="17"/>
  <c r="N983" i="17"/>
  <c r="N984" i="17"/>
  <c r="N985" i="17"/>
  <c r="N986" i="17"/>
  <c r="N987" i="17"/>
  <c r="N988" i="17"/>
  <c r="N989" i="17"/>
  <c r="N990" i="17"/>
  <c r="N991" i="17"/>
  <c r="N992" i="17"/>
  <c r="N993" i="17"/>
  <c r="N994" i="17"/>
  <c r="N995" i="17"/>
  <c r="N996" i="17"/>
  <c r="N997" i="17"/>
  <c r="N998" i="17"/>
  <c r="N999" i="17"/>
  <c r="N1000" i="17"/>
  <c r="O335" i="17"/>
  <c r="O336" i="17"/>
  <c r="O337" i="17"/>
  <c r="O338" i="17"/>
  <c r="O339" i="17"/>
  <c r="O340" i="17"/>
  <c r="O341" i="17"/>
  <c r="O342" i="17"/>
  <c r="O343" i="17"/>
  <c r="O344" i="17"/>
  <c r="O345" i="17"/>
  <c r="O346" i="17"/>
  <c r="O347" i="17"/>
  <c r="O348" i="17"/>
  <c r="O349" i="17"/>
  <c r="O350" i="17"/>
  <c r="O351" i="17"/>
  <c r="O352" i="17"/>
  <c r="O353" i="17"/>
  <c r="O354" i="17"/>
  <c r="O355" i="17"/>
  <c r="O356" i="17"/>
  <c r="O357" i="17"/>
  <c r="O358" i="17"/>
  <c r="O359" i="17"/>
  <c r="O360" i="17"/>
  <c r="O361" i="17"/>
  <c r="O362" i="17"/>
  <c r="O363" i="17"/>
  <c r="O364" i="17"/>
  <c r="O365" i="17"/>
  <c r="O366" i="17"/>
  <c r="O367" i="17"/>
  <c r="O368" i="17"/>
  <c r="O369" i="17"/>
  <c r="O370" i="17"/>
  <c r="O371" i="17"/>
  <c r="O372" i="17"/>
  <c r="O373" i="17"/>
  <c r="O374" i="17"/>
  <c r="O375" i="17"/>
  <c r="O376" i="17"/>
  <c r="O377" i="17"/>
  <c r="O378" i="17"/>
  <c r="O379" i="17"/>
  <c r="O380" i="17"/>
  <c r="O381" i="17"/>
  <c r="O382" i="17"/>
  <c r="O383" i="17"/>
  <c r="O384" i="17"/>
  <c r="O385" i="17"/>
  <c r="O386" i="17"/>
  <c r="O387" i="17"/>
  <c r="O388" i="17"/>
  <c r="O389" i="17"/>
  <c r="O390" i="17"/>
  <c r="O391" i="17"/>
  <c r="O392" i="17"/>
  <c r="O393" i="17"/>
  <c r="O394" i="17"/>
  <c r="O395" i="17"/>
  <c r="O396" i="17"/>
  <c r="O397" i="17"/>
  <c r="O398" i="17"/>
  <c r="O399" i="17"/>
  <c r="O400" i="17"/>
  <c r="O401" i="17"/>
  <c r="O402" i="17"/>
  <c r="O403" i="17"/>
  <c r="O404" i="17"/>
  <c r="O405" i="17"/>
  <c r="O406" i="17"/>
  <c r="O407" i="17"/>
  <c r="O408" i="17"/>
  <c r="O409" i="17"/>
  <c r="O410" i="17"/>
  <c r="O411" i="17"/>
  <c r="O412" i="17"/>
  <c r="O413" i="17"/>
  <c r="O414" i="17"/>
  <c r="O415" i="17"/>
  <c r="O416" i="17"/>
  <c r="O417" i="17"/>
  <c r="O418" i="17"/>
  <c r="O419" i="17"/>
  <c r="O420" i="17"/>
  <c r="O421" i="17"/>
  <c r="O422" i="17"/>
  <c r="O423" i="17"/>
  <c r="O424" i="17"/>
  <c r="O425" i="17"/>
  <c r="O426" i="17"/>
  <c r="O427" i="17"/>
  <c r="O428" i="17"/>
  <c r="O429" i="17"/>
  <c r="O430" i="17"/>
  <c r="O431" i="17"/>
  <c r="O432" i="17"/>
  <c r="O433" i="17"/>
  <c r="O434" i="17"/>
  <c r="O435" i="17"/>
  <c r="O436" i="17"/>
  <c r="O437" i="17"/>
  <c r="O438" i="17"/>
  <c r="O439" i="17"/>
  <c r="O440" i="17"/>
  <c r="O441" i="17"/>
  <c r="O442" i="17"/>
  <c r="O443" i="17"/>
  <c r="O444" i="17"/>
  <c r="O445" i="17"/>
  <c r="O446" i="17"/>
  <c r="O447" i="17"/>
  <c r="O448" i="17"/>
  <c r="O449" i="17"/>
  <c r="O450" i="17"/>
  <c r="O451" i="17"/>
  <c r="O452" i="17"/>
  <c r="O453" i="17"/>
  <c r="O454" i="17"/>
  <c r="O455" i="17"/>
  <c r="O456" i="17"/>
  <c r="O457" i="17"/>
  <c r="O458" i="17"/>
  <c r="O459" i="17"/>
  <c r="O460" i="17"/>
  <c r="O461" i="17"/>
  <c r="O462" i="17"/>
  <c r="O463" i="17"/>
  <c r="O464" i="17"/>
  <c r="O465" i="17"/>
  <c r="O466" i="17"/>
  <c r="O467" i="17"/>
  <c r="O468" i="17"/>
  <c r="O469" i="17"/>
  <c r="O470" i="17"/>
  <c r="O471" i="17"/>
  <c r="O472" i="17"/>
  <c r="O473" i="17"/>
  <c r="O474" i="17"/>
  <c r="O475" i="17"/>
  <c r="O476" i="17"/>
  <c r="O477" i="17"/>
  <c r="O478" i="17"/>
  <c r="O479" i="17"/>
  <c r="O480" i="17"/>
  <c r="O481" i="17"/>
  <c r="O482" i="17"/>
  <c r="O483" i="17"/>
  <c r="O484" i="17"/>
  <c r="O485" i="17"/>
  <c r="O486" i="17"/>
  <c r="O487" i="17"/>
  <c r="O488" i="17"/>
  <c r="O489" i="17"/>
  <c r="O490" i="17"/>
  <c r="O491" i="17"/>
  <c r="O492" i="17"/>
  <c r="O493" i="17"/>
  <c r="O494" i="17"/>
  <c r="O495" i="17"/>
  <c r="O496" i="17"/>
  <c r="O497" i="17"/>
  <c r="O498" i="17"/>
  <c r="O499" i="17"/>
  <c r="O500" i="17"/>
  <c r="O501" i="17"/>
  <c r="O502" i="17"/>
  <c r="O503" i="17"/>
  <c r="O504" i="17"/>
  <c r="O505" i="17"/>
  <c r="O506" i="17"/>
  <c r="O507" i="17"/>
  <c r="O508" i="17"/>
  <c r="O509" i="17"/>
  <c r="O510" i="17"/>
  <c r="O511" i="17"/>
  <c r="O512" i="17"/>
  <c r="O513" i="17"/>
  <c r="O514" i="17"/>
  <c r="O515" i="17"/>
  <c r="O516" i="17"/>
  <c r="O517" i="17"/>
  <c r="O518" i="17"/>
  <c r="O519" i="17"/>
  <c r="O520" i="17"/>
  <c r="O521" i="17"/>
  <c r="O522" i="17"/>
  <c r="O523" i="17"/>
  <c r="O524" i="17"/>
  <c r="O525" i="17"/>
  <c r="O526" i="17"/>
  <c r="O527" i="17"/>
  <c r="O528" i="17"/>
  <c r="O529" i="17"/>
  <c r="O530" i="17"/>
  <c r="O531" i="17"/>
  <c r="O532" i="17"/>
  <c r="O533" i="17"/>
  <c r="O534" i="17"/>
  <c r="O535" i="17"/>
  <c r="O536" i="17"/>
  <c r="O537" i="17"/>
  <c r="O538" i="17"/>
  <c r="O539" i="17"/>
  <c r="O540" i="17"/>
  <c r="O541" i="17"/>
  <c r="O542" i="17"/>
  <c r="O543" i="17"/>
  <c r="O544" i="17"/>
  <c r="O545" i="17"/>
  <c r="O546" i="17"/>
  <c r="O547" i="17"/>
  <c r="O548" i="17"/>
  <c r="O549" i="17"/>
  <c r="O550" i="17"/>
  <c r="O551" i="17"/>
  <c r="O552" i="17"/>
  <c r="O553" i="17"/>
  <c r="O554" i="17"/>
  <c r="O555" i="17"/>
  <c r="O556" i="17"/>
  <c r="O557" i="17"/>
  <c r="O558" i="17"/>
  <c r="O559" i="17"/>
  <c r="O560" i="17"/>
  <c r="O561" i="17"/>
  <c r="O562" i="17"/>
  <c r="O563" i="17"/>
  <c r="O564" i="17"/>
  <c r="O565" i="17"/>
  <c r="O566" i="17"/>
  <c r="O567" i="17"/>
  <c r="O568" i="17"/>
  <c r="O569" i="17"/>
  <c r="O570" i="17"/>
  <c r="O571" i="17"/>
  <c r="O572" i="17"/>
  <c r="O573" i="17"/>
  <c r="O574" i="17"/>
  <c r="O575" i="17"/>
  <c r="O576" i="17"/>
  <c r="O577" i="17"/>
  <c r="O578" i="17"/>
  <c r="O579" i="17"/>
  <c r="O580" i="17"/>
  <c r="O581" i="17"/>
  <c r="O582" i="17"/>
  <c r="O583" i="17"/>
  <c r="O584" i="17"/>
  <c r="O585" i="17"/>
  <c r="O586" i="17"/>
  <c r="O587" i="17"/>
  <c r="O588" i="17"/>
  <c r="O589" i="17"/>
  <c r="O590" i="17"/>
  <c r="O591" i="17"/>
  <c r="O592" i="17"/>
  <c r="O593" i="17"/>
  <c r="O594" i="17"/>
  <c r="O595" i="17"/>
  <c r="O596" i="17"/>
  <c r="O597" i="17"/>
  <c r="O598" i="17"/>
  <c r="O599" i="17"/>
  <c r="O600" i="17"/>
  <c r="O601" i="17"/>
  <c r="O602" i="17"/>
  <c r="O603" i="17"/>
  <c r="O604" i="17"/>
  <c r="O605" i="17"/>
  <c r="O606" i="17"/>
  <c r="O607" i="17"/>
  <c r="O608" i="17"/>
  <c r="O609" i="17"/>
  <c r="O610" i="17"/>
  <c r="O611" i="17"/>
  <c r="O612" i="17"/>
  <c r="O613" i="17"/>
  <c r="O614" i="17"/>
  <c r="O615" i="17"/>
  <c r="O616" i="17"/>
  <c r="O617" i="17"/>
  <c r="O618" i="17"/>
  <c r="O619" i="17"/>
  <c r="O620" i="17"/>
  <c r="O621" i="17"/>
  <c r="O622" i="17"/>
  <c r="O623" i="17"/>
  <c r="O624" i="17"/>
  <c r="O625" i="17"/>
  <c r="O626" i="17"/>
  <c r="O627" i="17"/>
  <c r="O628" i="17"/>
  <c r="O629" i="17"/>
  <c r="O630" i="17"/>
  <c r="O631" i="17"/>
  <c r="O632" i="17"/>
  <c r="O633" i="17"/>
  <c r="O634" i="17"/>
  <c r="O635" i="17"/>
  <c r="O636" i="17"/>
  <c r="O637" i="17"/>
  <c r="O638" i="17"/>
  <c r="O639" i="17"/>
  <c r="O640" i="17"/>
  <c r="O641" i="17"/>
  <c r="O642" i="17"/>
  <c r="O643" i="17"/>
  <c r="O644" i="17"/>
  <c r="O645" i="17"/>
  <c r="O646" i="17"/>
  <c r="O647" i="17"/>
  <c r="O648" i="17"/>
  <c r="O649" i="17"/>
  <c r="O650" i="17"/>
  <c r="O651" i="17"/>
  <c r="O652" i="17"/>
  <c r="O653" i="17"/>
  <c r="O654" i="17"/>
  <c r="O655" i="17"/>
  <c r="O656" i="17"/>
  <c r="O657" i="17"/>
  <c r="O658" i="17"/>
  <c r="O659" i="17"/>
  <c r="O660" i="17"/>
  <c r="O661" i="17"/>
  <c r="O662" i="17"/>
  <c r="O663" i="17"/>
  <c r="O664" i="17"/>
  <c r="O665" i="17"/>
  <c r="O666" i="17"/>
  <c r="O667" i="17"/>
  <c r="O668" i="17"/>
  <c r="O669" i="17"/>
  <c r="O670" i="17"/>
  <c r="O671" i="17"/>
  <c r="O672" i="17"/>
  <c r="O673" i="17"/>
  <c r="O674" i="17"/>
  <c r="O675" i="17"/>
  <c r="O676" i="17"/>
  <c r="O677" i="17"/>
  <c r="O678" i="17"/>
  <c r="O679" i="17"/>
  <c r="O680" i="17"/>
  <c r="O681" i="17"/>
  <c r="O682" i="17"/>
  <c r="O683" i="17"/>
  <c r="O684" i="17"/>
  <c r="O685" i="17"/>
  <c r="O686" i="17"/>
  <c r="O687" i="17"/>
  <c r="O688" i="17"/>
  <c r="O689" i="17"/>
  <c r="O690" i="17"/>
  <c r="O691" i="17"/>
  <c r="O692" i="17"/>
  <c r="O693" i="17"/>
  <c r="O694" i="17"/>
  <c r="O695" i="17"/>
  <c r="O696" i="17"/>
  <c r="O697" i="17"/>
  <c r="O698" i="17"/>
  <c r="O699" i="17"/>
  <c r="O700" i="17"/>
  <c r="O701" i="17"/>
  <c r="O702" i="17"/>
  <c r="O703" i="17"/>
  <c r="O704" i="17"/>
  <c r="O705" i="17"/>
  <c r="O706" i="17"/>
  <c r="O707" i="17"/>
  <c r="O708" i="17"/>
  <c r="O709" i="17"/>
  <c r="O710" i="17"/>
  <c r="O711" i="17"/>
  <c r="O712" i="17"/>
  <c r="O713" i="17"/>
  <c r="O714" i="17"/>
  <c r="O715" i="17"/>
  <c r="O716" i="17"/>
  <c r="O717" i="17"/>
  <c r="O718" i="17"/>
  <c r="O719" i="17"/>
  <c r="O720" i="17"/>
  <c r="O721" i="17"/>
  <c r="O722" i="17"/>
  <c r="O723" i="17"/>
  <c r="O724" i="17"/>
  <c r="O725" i="17"/>
  <c r="O726" i="17"/>
  <c r="O727" i="17"/>
  <c r="O728" i="17"/>
  <c r="O729" i="17"/>
  <c r="O730" i="17"/>
  <c r="O731" i="17"/>
  <c r="O732" i="17"/>
  <c r="O733" i="17"/>
  <c r="O734" i="17"/>
  <c r="O735" i="17"/>
  <c r="O736" i="17"/>
  <c r="O737" i="17"/>
  <c r="O738" i="17"/>
  <c r="O739" i="17"/>
  <c r="O740" i="17"/>
  <c r="O741" i="17"/>
  <c r="O742" i="17"/>
  <c r="O743" i="17"/>
  <c r="O744" i="17"/>
  <c r="O745" i="17"/>
  <c r="O746" i="17"/>
  <c r="O747" i="17"/>
  <c r="O748" i="17"/>
  <c r="O749" i="17"/>
  <c r="O750" i="17"/>
  <c r="O751" i="17"/>
  <c r="O752" i="17"/>
  <c r="O753" i="17"/>
  <c r="O754" i="17"/>
  <c r="O755" i="17"/>
  <c r="O756" i="17"/>
  <c r="O757" i="17"/>
  <c r="O758" i="17"/>
  <c r="O759" i="17"/>
  <c r="O760" i="17"/>
  <c r="O761" i="17"/>
  <c r="O762" i="17"/>
  <c r="O763" i="17"/>
  <c r="O764" i="17"/>
  <c r="O765" i="17"/>
  <c r="O766" i="17"/>
  <c r="O767" i="17"/>
  <c r="O768" i="17"/>
  <c r="O769" i="17"/>
  <c r="O770" i="17"/>
  <c r="O771" i="17"/>
  <c r="O772" i="17"/>
  <c r="O773" i="17"/>
  <c r="O774" i="17"/>
  <c r="O775" i="17"/>
  <c r="O776" i="17"/>
  <c r="O777" i="17"/>
  <c r="O778" i="17"/>
  <c r="O779" i="17"/>
  <c r="O780" i="17"/>
  <c r="O781" i="17"/>
  <c r="O782" i="17"/>
  <c r="O783" i="17"/>
  <c r="O784" i="17"/>
  <c r="O785" i="17"/>
  <c r="O786" i="17"/>
  <c r="O787" i="17"/>
  <c r="O788" i="17"/>
  <c r="O789" i="17"/>
  <c r="O790" i="17"/>
  <c r="O791" i="17"/>
  <c r="O792" i="17"/>
  <c r="O793" i="17"/>
  <c r="O794" i="17"/>
  <c r="O795" i="17"/>
  <c r="O796" i="17"/>
  <c r="O797" i="17"/>
  <c r="O798" i="17"/>
  <c r="O799" i="17"/>
  <c r="O800" i="17"/>
  <c r="O801" i="17"/>
  <c r="O802" i="17"/>
  <c r="O803" i="17"/>
  <c r="O804" i="17"/>
  <c r="O805" i="17"/>
  <c r="O806" i="17"/>
  <c r="O807" i="17"/>
  <c r="O808" i="17"/>
  <c r="O809" i="17"/>
  <c r="O810" i="17"/>
  <c r="O811" i="17"/>
  <c r="O812" i="17"/>
  <c r="O813" i="17"/>
  <c r="O814" i="17"/>
  <c r="O815" i="17"/>
  <c r="O816" i="17"/>
  <c r="O817" i="17"/>
  <c r="O818" i="17"/>
  <c r="O819" i="17"/>
  <c r="O820" i="17"/>
  <c r="O821" i="17"/>
  <c r="O822" i="17"/>
  <c r="O823" i="17"/>
  <c r="O824" i="17"/>
  <c r="O825" i="17"/>
  <c r="O826" i="17"/>
  <c r="O827" i="17"/>
  <c r="O828" i="17"/>
  <c r="O829" i="17"/>
  <c r="O830" i="17"/>
  <c r="O831" i="17"/>
  <c r="O832" i="17"/>
  <c r="O833" i="17"/>
  <c r="O834" i="17"/>
  <c r="O835" i="17"/>
  <c r="O836" i="17"/>
  <c r="O837" i="17"/>
  <c r="O838" i="17"/>
  <c r="O839" i="17"/>
  <c r="O840" i="17"/>
  <c r="O841" i="17"/>
  <c r="O842" i="17"/>
  <c r="O843" i="17"/>
  <c r="O844" i="17"/>
  <c r="O845" i="17"/>
  <c r="O846" i="17"/>
  <c r="O847" i="17"/>
  <c r="O848" i="17"/>
  <c r="O849" i="17"/>
  <c r="O850" i="17"/>
  <c r="O851" i="17"/>
  <c r="O852" i="17"/>
  <c r="O853" i="17"/>
  <c r="O854" i="17"/>
  <c r="O855" i="17"/>
  <c r="O856" i="17"/>
  <c r="O857" i="17"/>
  <c r="O858" i="17"/>
  <c r="O859" i="17"/>
  <c r="O860" i="17"/>
  <c r="O861" i="17"/>
  <c r="O862" i="17"/>
  <c r="O863" i="17"/>
  <c r="O864" i="17"/>
  <c r="O865" i="17"/>
  <c r="O866" i="17"/>
  <c r="O867" i="17"/>
  <c r="O868" i="17"/>
  <c r="O869" i="17"/>
  <c r="O870" i="17"/>
  <c r="O871" i="17"/>
  <c r="O872" i="17"/>
  <c r="O873" i="17"/>
  <c r="O874" i="17"/>
  <c r="O875" i="17"/>
  <c r="O876" i="17"/>
  <c r="O877" i="17"/>
  <c r="O878" i="17"/>
  <c r="O879" i="17"/>
  <c r="O880" i="17"/>
  <c r="O881" i="17"/>
  <c r="O882" i="17"/>
  <c r="O883" i="17"/>
  <c r="O884" i="17"/>
  <c r="O885" i="17"/>
  <c r="O886" i="17"/>
  <c r="O887" i="17"/>
  <c r="O888" i="17"/>
  <c r="O889" i="17"/>
  <c r="O890" i="17"/>
  <c r="O891" i="17"/>
  <c r="O892" i="17"/>
  <c r="O893" i="17"/>
  <c r="O894" i="17"/>
  <c r="O895" i="17"/>
  <c r="O896" i="17"/>
  <c r="O897" i="17"/>
  <c r="O898" i="17"/>
  <c r="O899" i="17"/>
  <c r="O900" i="17"/>
  <c r="O901" i="17"/>
  <c r="O902" i="17"/>
  <c r="O903" i="17"/>
  <c r="O904" i="17"/>
  <c r="O905" i="17"/>
  <c r="O906" i="17"/>
  <c r="O907" i="17"/>
  <c r="O908" i="17"/>
  <c r="O909" i="17"/>
  <c r="O910" i="17"/>
  <c r="O911" i="17"/>
  <c r="O912" i="17"/>
  <c r="O913" i="17"/>
  <c r="O914" i="17"/>
  <c r="O915" i="17"/>
  <c r="O916" i="17"/>
  <c r="O917" i="17"/>
  <c r="O918" i="17"/>
  <c r="O919" i="17"/>
  <c r="O920" i="17"/>
  <c r="O921" i="17"/>
  <c r="O922" i="17"/>
  <c r="O923" i="17"/>
  <c r="O924" i="17"/>
  <c r="O925" i="17"/>
  <c r="O926" i="17"/>
  <c r="O927" i="17"/>
  <c r="O928" i="17"/>
  <c r="O929" i="17"/>
  <c r="O930" i="17"/>
  <c r="O931" i="17"/>
  <c r="O932" i="17"/>
  <c r="O933" i="17"/>
  <c r="O934" i="17"/>
  <c r="O935" i="17"/>
  <c r="O936" i="17"/>
  <c r="O937" i="17"/>
  <c r="O938" i="17"/>
  <c r="O939" i="17"/>
  <c r="O940" i="17"/>
  <c r="O941" i="17"/>
  <c r="O942" i="17"/>
  <c r="O943" i="17"/>
  <c r="O944" i="17"/>
  <c r="O945" i="17"/>
  <c r="O946" i="17"/>
  <c r="O947" i="17"/>
  <c r="O948" i="17"/>
  <c r="O949" i="17"/>
  <c r="O950" i="17"/>
  <c r="O951" i="17"/>
  <c r="O952" i="17"/>
  <c r="O953" i="17"/>
  <c r="O954" i="17"/>
  <c r="O955" i="17"/>
  <c r="O956" i="17"/>
  <c r="O957" i="17"/>
  <c r="O958" i="17"/>
  <c r="O959" i="17"/>
  <c r="O960" i="17"/>
  <c r="O961" i="17"/>
  <c r="O962" i="17"/>
  <c r="O963" i="17"/>
  <c r="O964" i="17"/>
  <c r="O965" i="17"/>
  <c r="O966" i="17"/>
  <c r="O967" i="17"/>
  <c r="O968" i="17"/>
  <c r="O969" i="17"/>
  <c r="O970" i="17"/>
  <c r="O971" i="17"/>
  <c r="O972" i="17"/>
  <c r="O973" i="17"/>
  <c r="O974" i="17"/>
  <c r="O975" i="17"/>
  <c r="O976" i="17"/>
  <c r="O977" i="17"/>
  <c r="O978" i="17"/>
  <c r="O979" i="17"/>
  <c r="O980" i="17"/>
  <c r="O981" i="17"/>
  <c r="O982" i="17"/>
  <c r="O983" i="17"/>
  <c r="O984" i="17"/>
  <c r="O985" i="17"/>
  <c r="O986" i="17"/>
  <c r="O987" i="17"/>
  <c r="O988" i="17"/>
  <c r="O989" i="17"/>
  <c r="O990" i="17"/>
  <c r="O991" i="17"/>
  <c r="O992" i="17"/>
  <c r="O993" i="17"/>
  <c r="O994" i="17"/>
  <c r="O995" i="17"/>
  <c r="O996" i="17"/>
  <c r="O997" i="17"/>
  <c r="O998" i="17"/>
  <c r="O999" i="17"/>
  <c r="O1000" i="17"/>
  <c r="J12" i="17"/>
  <c r="K12" i="17"/>
  <c r="J13" i="17"/>
  <c r="K13" i="17"/>
  <c r="J14" i="17"/>
  <c r="K14" i="17"/>
  <c r="J15" i="17"/>
  <c r="K15" i="17"/>
  <c r="J16" i="17"/>
  <c r="K16" i="17"/>
  <c r="J17" i="17"/>
  <c r="K17" i="17"/>
  <c r="J18" i="17"/>
  <c r="K18" i="17"/>
  <c r="J19" i="17"/>
  <c r="K19" i="17"/>
  <c r="J20" i="17"/>
  <c r="K20" i="17"/>
  <c r="J21" i="17"/>
  <c r="K21" i="17"/>
  <c r="J22" i="17"/>
  <c r="K22" i="17"/>
  <c r="J23" i="17"/>
  <c r="K23" i="17"/>
  <c r="J24" i="17"/>
  <c r="K24" i="17"/>
  <c r="J25" i="17"/>
  <c r="K25" i="17"/>
  <c r="J26" i="17"/>
  <c r="K26" i="17"/>
  <c r="J27" i="17"/>
  <c r="K27" i="17"/>
  <c r="J28" i="17"/>
  <c r="K28" i="17"/>
  <c r="J29" i="17"/>
  <c r="K29" i="17"/>
  <c r="J30" i="17"/>
  <c r="K30" i="17"/>
  <c r="J31" i="17"/>
  <c r="K31" i="17"/>
  <c r="J32" i="17"/>
  <c r="K32" i="17"/>
  <c r="J33" i="17"/>
  <c r="K33" i="17"/>
  <c r="J34" i="17"/>
  <c r="K34" i="17"/>
  <c r="J35" i="17"/>
  <c r="K35" i="17"/>
  <c r="J36" i="17"/>
  <c r="K36" i="17"/>
  <c r="J37" i="17"/>
  <c r="K37" i="17"/>
  <c r="J38" i="17"/>
  <c r="K38" i="17"/>
  <c r="J39" i="17"/>
  <c r="K39" i="17"/>
  <c r="J40" i="17"/>
  <c r="K40" i="17"/>
  <c r="J41" i="17"/>
  <c r="K41" i="17"/>
  <c r="J42" i="17"/>
  <c r="K42" i="17"/>
  <c r="J43" i="17"/>
  <c r="K43" i="17"/>
  <c r="J44" i="17"/>
  <c r="K44" i="17"/>
  <c r="J45" i="17"/>
  <c r="K45" i="17"/>
  <c r="J46" i="17"/>
  <c r="K46" i="17"/>
  <c r="J47" i="17"/>
  <c r="K47" i="17"/>
  <c r="J48" i="17"/>
  <c r="K48" i="17"/>
  <c r="J49" i="17"/>
  <c r="K49" i="17"/>
  <c r="J50" i="17"/>
  <c r="K50" i="17"/>
  <c r="J51" i="17"/>
  <c r="K51" i="17"/>
  <c r="J52" i="17"/>
  <c r="K52" i="17"/>
  <c r="J53" i="17"/>
  <c r="K53" i="17"/>
  <c r="J54" i="17"/>
  <c r="K54" i="17"/>
  <c r="J55" i="17"/>
  <c r="K55" i="17"/>
  <c r="J56" i="17"/>
  <c r="K56" i="17"/>
  <c r="J57" i="17"/>
  <c r="K57" i="17"/>
  <c r="J58" i="17"/>
  <c r="K58" i="17"/>
  <c r="J59" i="17"/>
  <c r="K59" i="17"/>
  <c r="J60" i="17"/>
  <c r="K60" i="17"/>
  <c r="J61" i="17"/>
  <c r="K61" i="17"/>
  <c r="J62" i="17"/>
  <c r="K62" i="17"/>
  <c r="J63" i="17"/>
  <c r="K63" i="17"/>
  <c r="J64" i="17"/>
  <c r="K64" i="17"/>
  <c r="J65" i="17"/>
  <c r="K65" i="17"/>
  <c r="J66" i="17"/>
  <c r="K66" i="17"/>
  <c r="J67" i="17"/>
  <c r="K67" i="17"/>
  <c r="J68" i="17"/>
  <c r="K68" i="17"/>
  <c r="J69" i="17"/>
  <c r="K69" i="17"/>
  <c r="J70" i="17"/>
  <c r="K70" i="17"/>
  <c r="J71" i="17"/>
  <c r="K71" i="17"/>
  <c r="J72" i="17"/>
  <c r="K72" i="17"/>
  <c r="J73" i="17"/>
  <c r="K73" i="17"/>
  <c r="J74" i="17"/>
  <c r="K74" i="17"/>
  <c r="J75" i="17"/>
  <c r="K75" i="17"/>
  <c r="J76" i="17"/>
  <c r="K76" i="17"/>
  <c r="J77" i="17"/>
  <c r="K77" i="17"/>
  <c r="J78" i="17"/>
  <c r="K78" i="17"/>
  <c r="J79" i="17"/>
  <c r="K79" i="17"/>
  <c r="J80" i="17"/>
  <c r="K80" i="17"/>
  <c r="J81" i="17"/>
  <c r="K81" i="17"/>
  <c r="J82" i="17"/>
  <c r="K82" i="17"/>
  <c r="J83" i="17"/>
  <c r="K83" i="17"/>
  <c r="J84" i="17"/>
  <c r="K84" i="17"/>
  <c r="J85" i="17"/>
  <c r="K85" i="17"/>
  <c r="J86" i="17"/>
  <c r="K86" i="17"/>
  <c r="J87" i="17"/>
  <c r="K87" i="17"/>
  <c r="J88" i="17"/>
  <c r="K88" i="17"/>
  <c r="J89" i="17"/>
  <c r="K89" i="17"/>
  <c r="J90" i="17"/>
  <c r="K90" i="17"/>
  <c r="J91" i="17"/>
  <c r="K91" i="17"/>
  <c r="J92" i="17"/>
  <c r="K92" i="17"/>
  <c r="J93" i="17"/>
  <c r="K93" i="17"/>
  <c r="J94" i="17"/>
  <c r="K94" i="17"/>
  <c r="J95" i="17"/>
  <c r="K95" i="17"/>
  <c r="J96" i="17"/>
  <c r="K96" i="17"/>
  <c r="J97" i="17"/>
  <c r="K97" i="17"/>
  <c r="J98" i="17"/>
  <c r="K98" i="17"/>
  <c r="J99" i="17"/>
  <c r="K99" i="17"/>
  <c r="J100" i="17"/>
  <c r="K100" i="17"/>
  <c r="J101" i="17"/>
  <c r="K101" i="17"/>
  <c r="J102" i="17"/>
  <c r="K102" i="17"/>
  <c r="J103" i="17"/>
  <c r="K103" i="17"/>
  <c r="J104" i="17"/>
  <c r="K104" i="17"/>
  <c r="J105" i="17"/>
  <c r="K105" i="17"/>
  <c r="J106" i="17"/>
  <c r="K106" i="17"/>
  <c r="J107" i="17"/>
  <c r="K107" i="17"/>
  <c r="J108" i="17"/>
  <c r="K108" i="17"/>
  <c r="J109" i="17"/>
  <c r="K109" i="17"/>
  <c r="J110" i="17"/>
  <c r="K110" i="17"/>
  <c r="J111" i="17"/>
  <c r="K111" i="17"/>
  <c r="J112" i="17"/>
  <c r="K112" i="17"/>
  <c r="J113" i="17"/>
  <c r="K113" i="17"/>
  <c r="J114" i="17"/>
  <c r="K114" i="17"/>
  <c r="J115" i="17"/>
  <c r="K115" i="17"/>
  <c r="J116" i="17"/>
  <c r="K116" i="17"/>
  <c r="J117" i="17"/>
  <c r="K117" i="17"/>
  <c r="J118" i="17"/>
  <c r="K118" i="17"/>
  <c r="J119" i="17"/>
  <c r="K119" i="17"/>
  <c r="J120" i="17"/>
  <c r="K120" i="17"/>
  <c r="J121" i="17"/>
  <c r="K121" i="17"/>
  <c r="J122" i="17"/>
  <c r="K122" i="17"/>
  <c r="J123" i="17"/>
  <c r="K123" i="17"/>
  <c r="J124" i="17"/>
  <c r="K124" i="17"/>
  <c r="J125" i="17"/>
  <c r="K125" i="17"/>
  <c r="J126" i="17"/>
  <c r="K126" i="17"/>
  <c r="J127" i="17"/>
  <c r="K127" i="17"/>
  <c r="J128" i="17"/>
  <c r="K128" i="17"/>
  <c r="J129" i="17"/>
  <c r="K129" i="17"/>
  <c r="J130" i="17"/>
  <c r="K130" i="17"/>
  <c r="J131" i="17"/>
  <c r="K131" i="17"/>
  <c r="J132" i="17"/>
  <c r="K132" i="17"/>
  <c r="J133" i="17"/>
  <c r="K133" i="17"/>
  <c r="J134" i="17"/>
  <c r="K134" i="17"/>
  <c r="J135" i="17"/>
  <c r="K135" i="17"/>
  <c r="J136" i="17"/>
  <c r="K136" i="17"/>
  <c r="J137" i="17"/>
  <c r="K137" i="17"/>
  <c r="J138" i="17"/>
  <c r="K138" i="17"/>
  <c r="J139" i="17"/>
  <c r="K139" i="17"/>
  <c r="J140" i="17"/>
  <c r="K140" i="17"/>
  <c r="J141" i="17"/>
  <c r="K141" i="17"/>
  <c r="J142" i="17"/>
  <c r="K142" i="17"/>
  <c r="J143" i="17"/>
  <c r="K143" i="17"/>
  <c r="J144" i="17"/>
  <c r="K144" i="17"/>
  <c r="J145" i="17"/>
  <c r="K145" i="17"/>
  <c r="J146" i="17"/>
  <c r="K146" i="17"/>
  <c r="J147" i="17"/>
  <c r="K147" i="17"/>
  <c r="J148" i="17"/>
  <c r="K148" i="17"/>
  <c r="J149" i="17"/>
  <c r="K149" i="17"/>
  <c r="J150" i="17"/>
  <c r="K150" i="17"/>
  <c r="J151" i="17"/>
  <c r="K151" i="17"/>
  <c r="J152" i="17"/>
  <c r="K152" i="17"/>
  <c r="J153" i="17"/>
  <c r="K153" i="17"/>
  <c r="J154" i="17"/>
  <c r="K154" i="17"/>
  <c r="J155" i="17"/>
  <c r="K155" i="17"/>
  <c r="J156" i="17"/>
  <c r="K156" i="17"/>
  <c r="J157" i="17"/>
  <c r="K157" i="17"/>
  <c r="J158" i="17"/>
  <c r="K158" i="17"/>
  <c r="J159" i="17"/>
  <c r="K159" i="17"/>
  <c r="J160" i="17"/>
  <c r="K160" i="17"/>
  <c r="J161" i="17"/>
  <c r="K161" i="17"/>
  <c r="J162" i="17"/>
  <c r="K162" i="17"/>
  <c r="J163" i="17"/>
  <c r="K163" i="17"/>
  <c r="J164" i="17"/>
  <c r="K164" i="17"/>
  <c r="J165" i="17"/>
  <c r="K165" i="17"/>
  <c r="J166" i="17"/>
  <c r="K166" i="17"/>
  <c r="J167" i="17"/>
  <c r="K167" i="17"/>
  <c r="J168" i="17"/>
  <c r="K168" i="17"/>
  <c r="J169" i="17"/>
  <c r="K169" i="17"/>
  <c r="J170" i="17"/>
  <c r="K170" i="17"/>
  <c r="J171" i="17"/>
  <c r="K171" i="17"/>
  <c r="J172" i="17"/>
  <c r="K172" i="17"/>
  <c r="J173" i="17"/>
  <c r="K173" i="17"/>
  <c r="J174" i="17"/>
  <c r="K174" i="17"/>
  <c r="J175" i="17"/>
  <c r="K175" i="17"/>
  <c r="J176" i="17"/>
  <c r="K176" i="17"/>
  <c r="J177" i="17"/>
  <c r="K177" i="17"/>
  <c r="J178" i="17"/>
  <c r="K178" i="17"/>
  <c r="J179" i="17"/>
  <c r="K179" i="17"/>
  <c r="J180" i="17"/>
  <c r="K180" i="17"/>
  <c r="J181" i="17"/>
  <c r="K181" i="17"/>
  <c r="J182" i="17"/>
  <c r="K182" i="17"/>
  <c r="J183" i="17"/>
  <c r="K183" i="17"/>
  <c r="J184" i="17"/>
  <c r="K184" i="17"/>
  <c r="J185" i="17"/>
  <c r="K185" i="17"/>
  <c r="J186" i="17"/>
  <c r="K186" i="17"/>
  <c r="J187" i="17"/>
  <c r="K187" i="17"/>
  <c r="J188" i="17"/>
  <c r="K188" i="17"/>
  <c r="J189" i="17"/>
  <c r="K189" i="17"/>
  <c r="J190" i="17"/>
  <c r="K190" i="17"/>
  <c r="J191" i="17"/>
  <c r="K191" i="17"/>
  <c r="J192" i="17"/>
  <c r="K192" i="17"/>
  <c r="J193" i="17"/>
  <c r="K193" i="17"/>
  <c r="J194" i="17"/>
  <c r="K194" i="17"/>
  <c r="J195" i="17"/>
  <c r="K195" i="17"/>
  <c r="J196" i="17"/>
  <c r="K196" i="17"/>
  <c r="J197" i="17"/>
  <c r="K197" i="17"/>
  <c r="J198" i="17"/>
  <c r="K198" i="17"/>
  <c r="J199" i="17"/>
  <c r="K199" i="17"/>
  <c r="J200" i="17"/>
  <c r="K200" i="17"/>
  <c r="J201" i="17"/>
  <c r="K201" i="17"/>
  <c r="J202" i="17"/>
  <c r="K202" i="17"/>
  <c r="J203" i="17"/>
  <c r="K203" i="17"/>
  <c r="J204" i="17"/>
  <c r="K204" i="17"/>
  <c r="J205" i="17"/>
  <c r="K205" i="17"/>
  <c r="J206" i="17"/>
  <c r="K206" i="17"/>
  <c r="J207" i="17"/>
  <c r="K207" i="17"/>
  <c r="J208" i="17"/>
  <c r="K208" i="17"/>
  <c r="J209" i="17"/>
  <c r="K209" i="17"/>
  <c r="J210" i="17"/>
  <c r="K210" i="17"/>
  <c r="J211" i="17"/>
  <c r="K211" i="17"/>
  <c r="J212" i="17"/>
  <c r="K212" i="17"/>
  <c r="J213" i="17"/>
  <c r="K213" i="17"/>
  <c r="J214" i="17"/>
  <c r="K214" i="17"/>
  <c r="J215" i="17"/>
  <c r="K215" i="17"/>
  <c r="J216" i="17"/>
  <c r="K216" i="17"/>
  <c r="J217" i="17"/>
  <c r="K217" i="17"/>
  <c r="J218" i="17"/>
  <c r="K218" i="17"/>
  <c r="J219" i="17"/>
  <c r="K219" i="17"/>
  <c r="J220" i="17"/>
  <c r="K220" i="17"/>
  <c r="J221" i="17"/>
  <c r="K221" i="17"/>
  <c r="J222" i="17"/>
  <c r="K222" i="17"/>
  <c r="J223" i="17"/>
  <c r="K223" i="17"/>
  <c r="J224" i="17"/>
  <c r="K224" i="17"/>
  <c r="J225" i="17"/>
  <c r="K225" i="17"/>
  <c r="J226" i="17"/>
  <c r="K226" i="17"/>
  <c r="J227" i="17"/>
  <c r="K227" i="17"/>
  <c r="J228" i="17"/>
  <c r="K228" i="17"/>
  <c r="J229" i="17"/>
  <c r="K229" i="17"/>
  <c r="J230" i="17"/>
  <c r="K230" i="17"/>
  <c r="J231" i="17"/>
  <c r="K231" i="17"/>
  <c r="J232" i="17"/>
  <c r="K232" i="17"/>
  <c r="J233" i="17"/>
  <c r="K233" i="17"/>
  <c r="J234" i="17"/>
  <c r="K234" i="17"/>
  <c r="J235" i="17"/>
  <c r="K235" i="17"/>
  <c r="J236" i="17"/>
  <c r="K236" i="17"/>
  <c r="J237" i="17"/>
  <c r="K237" i="17"/>
  <c r="J238" i="17"/>
  <c r="K238" i="17"/>
  <c r="J239" i="17"/>
  <c r="K239" i="17"/>
  <c r="J240" i="17"/>
  <c r="K240" i="17"/>
  <c r="J241" i="17"/>
  <c r="K241" i="17"/>
  <c r="J242" i="17"/>
  <c r="K242" i="17"/>
  <c r="J243" i="17"/>
  <c r="K243" i="17"/>
  <c r="J244" i="17"/>
  <c r="K244" i="17"/>
  <c r="J245" i="17"/>
  <c r="K245" i="17"/>
  <c r="J246" i="17"/>
  <c r="K246" i="17"/>
  <c r="J247" i="17"/>
  <c r="K247" i="17"/>
  <c r="J248" i="17"/>
  <c r="K248" i="17"/>
  <c r="J249" i="17"/>
  <c r="K249" i="17"/>
  <c r="J250" i="17"/>
  <c r="K250" i="17"/>
  <c r="J251" i="17"/>
  <c r="K251" i="17"/>
  <c r="J252" i="17"/>
  <c r="K252" i="17"/>
  <c r="J253" i="17"/>
  <c r="K253" i="17"/>
  <c r="J254" i="17"/>
  <c r="K254" i="17"/>
  <c r="J255" i="17"/>
  <c r="K255" i="17"/>
  <c r="J256" i="17"/>
  <c r="K256" i="17"/>
  <c r="J257" i="17"/>
  <c r="K257" i="17"/>
  <c r="J258" i="17"/>
  <c r="K258" i="17"/>
  <c r="J259" i="17"/>
  <c r="K259" i="17"/>
  <c r="J260" i="17"/>
  <c r="K260" i="17"/>
  <c r="J261" i="17"/>
  <c r="K261" i="17"/>
  <c r="J262" i="17"/>
  <c r="K262" i="17"/>
  <c r="J263" i="17"/>
  <c r="K263" i="17"/>
  <c r="J264" i="17"/>
  <c r="K264" i="17"/>
  <c r="J265" i="17"/>
  <c r="K265" i="17"/>
  <c r="J266" i="17"/>
  <c r="K266" i="17"/>
  <c r="J267" i="17"/>
  <c r="K267" i="17"/>
  <c r="J268" i="17"/>
  <c r="K268" i="17"/>
  <c r="J269" i="17"/>
  <c r="K269" i="17"/>
  <c r="J270" i="17"/>
  <c r="K270" i="17"/>
  <c r="J271" i="17"/>
  <c r="K271" i="17"/>
  <c r="J272" i="17"/>
  <c r="K272" i="17"/>
  <c r="J273" i="17"/>
  <c r="K273" i="17"/>
  <c r="J274" i="17"/>
  <c r="K274" i="17"/>
  <c r="J275" i="17"/>
  <c r="K275" i="17"/>
  <c r="J276" i="17"/>
  <c r="K276" i="17"/>
  <c r="J277" i="17"/>
  <c r="K277" i="17"/>
  <c r="J278" i="17"/>
  <c r="K278" i="17"/>
  <c r="J279" i="17"/>
  <c r="K279" i="17"/>
  <c r="J280" i="17"/>
  <c r="K280" i="17"/>
  <c r="J281" i="17"/>
  <c r="K281" i="17"/>
  <c r="J282" i="17"/>
  <c r="K282" i="17"/>
  <c r="J283" i="17"/>
  <c r="K283" i="17"/>
  <c r="J284" i="17"/>
  <c r="K284" i="17"/>
  <c r="J285" i="17"/>
  <c r="K285" i="17"/>
  <c r="J286" i="17"/>
  <c r="K286" i="17"/>
  <c r="J287" i="17"/>
  <c r="K287" i="17"/>
  <c r="J288" i="17"/>
  <c r="K288" i="17"/>
  <c r="J289" i="17"/>
  <c r="K289" i="17"/>
  <c r="J290" i="17"/>
  <c r="K290" i="17"/>
  <c r="J291" i="17"/>
  <c r="K291" i="17"/>
  <c r="J292" i="17"/>
  <c r="K292" i="17"/>
  <c r="J293" i="17"/>
  <c r="K293" i="17"/>
  <c r="J294" i="17"/>
  <c r="K294" i="17"/>
  <c r="J295" i="17"/>
  <c r="K295" i="17"/>
  <c r="J296" i="17"/>
  <c r="K296" i="17"/>
  <c r="J297" i="17"/>
  <c r="K297" i="17"/>
  <c r="J298" i="17"/>
  <c r="K298" i="17"/>
  <c r="J299" i="17"/>
  <c r="K299" i="17"/>
  <c r="J300" i="17"/>
  <c r="K300" i="17"/>
  <c r="J301" i="17"/>
  <c r="K301" i="17"/>
  <c r="J302" i="17"/>
  <c r="K302" i="17"/>
  <c r="J303" i="17"/>
  <c r="K303" i="17"/>
  <c r="J304" i="17"/>
  <c r="K304" i="17"/>
  <c r="J305" i="17"/>
  <c r="K305" i="17"/>
  <c r="J306" i="17"/>
  <c r="K306" i="17"/>
  <c r="J307" i="17"/>
  <c r="K307" i="17"/>
  <c r="J308" i="17"/>
  <c r="K308" i="17"/>
  <c r="J309" i="17"/>
  <c r="K309" i="17"/>
  <c r="J310" i="17"/>
  <c r="K310" i="17"/>
  <c r="J311" i="17"/>
  <c r="K311" i="17"/>
  <c r="J312" i="17"/>
  <c r="K312" i="17"/>
  <c r="J313" i="17"/>
  <c r="K313" i="17"/>
  <c r="J314" i="17"/>
  <c r="K314" i="17"/>
  <c r="J315" i="17"/>
  <c r="K315" i="17"/>
  <c r="J316" i="17"/>
  <c r="K316" i="17"/>
  <c r="J317" i="17"/>
  <c r="K317" i="17"/>
  <c r="J318" i="17"/>
  <c r="K318" i="17"/>
  <c r="J319" i="17"/>
  <c r="K319" i="17"/>
  <c r="J320" i="17"/>
  <c r="K320" i="17"/>
  <c r="J321" i="17"/>
  <c r="K321" i="17"/>
  <c r="J322" i="17"/>
  <c r="K322" i="17"/>
  <c r="J323" i="17"/>
  <c r="K323" i="17"/>
  <c r="J324" i="17"/>
  <c r="K324" i="17"/>
  <c r="J325" i="17"/>
  <c r="K325" i="17"/>
  <c r="J326" i="17"/>
  <c r="K326" i="17"/>
  <c r="J327" i="17"/>
  <c r="K327" i="17"/>
  <c r="J328" i="17"/>
  <c r="K328" i="17"/>
  <c r="J329" i="17"/>
  <c r="K329" i="17"/>
  <c r="J330" i="17"/>
  <c r="K330" i="17"/>
  <c r="J331" i="17"/>
  <c r="K331" i="17"/>
  <c r="J332" i="17"/>
  <c r="K332" i="17"/>
  <c r="J333" i="17"/>
  <c r="K333" i="17"/>
  <c r="J334" i="17"/>
  <c r="K334" i="17"/>
  <c r="J335" i="17"/>
  <c r="K335" i="17"/>
  <c r="M335" i="17"/>
  <c r="J336" i="17"/>
  <c r="K336" i="17"/>
  <c r="M336" i="17"/>
  <c r="J337" i="17"/>
  <c r="K337" i="17"/>
  <c r="M337" i="17"/>
  <c r="J338" i="17"/>
  <c r="K338" i="17"/>
  <c r="M338" i="17"/>
  <c r="J339" i="17"/>
  <c r="K339" i="17"/>
  <c r="M339" i="17"/>
  <c r="J340" i="17"/>
  <c r="K340" i="17"/>
  <c r="M340" i="17"/>
  <c r="J341" i="17"/>
  <c r="K341" i="17"/>
  <c r="M341" i="17"/>
  <c r="J342" i="17"/>
  <c r="K342" i="17"/>
  <c r="M342" i="17"/>
  <c r="J343" i="17"/>
  <c r="K343" i="17"/>
  <c r="M343" i="17"/>
  <c r="J344" i="17"/>
  <c r="K344" i="17"/>
  <c r="M344" i="17"/>
  <c r="J345" i="17"/>
  <c r="K345" i="17"/>
  <c r="M345" i="17"/>
  <c r="J346" i="17"/>
  <c r="K346" i="17"/>
  <c r="M346" i="17"/>
  <c r="J347" i="17"/>
  <c r="K347" i="17"/>
  <c r="M347" i="17"/>
  <c r="J348" i="17"/>
  <c r="K348" i="17"/>
  <c r="M348" i="17"/>
  <c r="J349" i="17"/>
  <c r="K349" i="17"/>
  <c r="M349" i="17"/>
  <c r="J350" i="17"/>
  <c r="K350" i="17"/>
  <c r="M350" i="17"/>
  <c r="J351" i="17"/>
  <c r="K351" i="17"/>
  <c r="M351" i="17"/>
  <c r="J352" i="17"/>
  <c r="K352" i="17"/>
  <c r="M352" i="17"/>
  <c r="J353" i="17"/>
  <c r="K353" i="17"/>
  <c r="M353" i="17"/>
  <c r="J354" i="17"/>
  <c r="K354" i="17"/>
  <c r="M354" i="17"/>
  <c r="J355" i="17"/>
  <c r="K355" i="17"/>
  <c r="M355" i="17"/>
  <c r="J356" i="17"/>
  <c r="K356" i="17"/>
  <c r="M356" i="17"/>
  <c r="J357" i="17"/>
  <c r="K357" i="17"/>
  <c r="M357" i="17"/>
  <c r="J358" i="17"/>
  <c r="K358" i="17"/>
  <c r="M358" i="17"/>
  <c r="J359" i="17"/>
  <c r="K359" i="17"/>
  <c r="M359" i="17"/>
  <c r="J360" i="17"/>
  <c r="K360" i="17"/>
  <c r="M360" i="17"/>
  <c r="J361" i="17"/>
  <c r="K361" i="17"/>
  <c r="M361" i="17"/>
  <c r="J362" i="17"/>
  <c r="K362" i="17"/>
  <c r="M362" i="17"/>
  <c r="J363" i="17"/>
  <c r="K363" i="17"/>
  <c r="M363" i="17"/>
  <c r="J364" i="17"/>
  <c r="K364" i="17"/>
  <c r="M364" i="17"/>
  <c r="J365" i="17"/>
  <c r="K365" i="17"/>
  <c r="M365" i="17"/>
  <c r="J366" i="17"/>
  <c r="K366" i="17"/>
  <c r="M366" i="17"/>
  <c r="J367" i="17"/>
  <c r="K367" i="17"/>
  <c r="M367" i="17"/>
  <c r="J368" i="17"/>
  <c r="K368" i="17"/>
  <c r="M368" i="17"/>
  <c r="J369" i="17"/>
  <c r="K369" i="17"/>
  <c r="M369" i="17"/>
  <c r="J370" i="17"/>
  <c r="K370" i="17"/>
  <c r="M370" i="17"/>
  <c r="J371" i="17"/>
  <c r="K371" i="17"/>
  <c r="M371" i="17"/>
  <c r="J372" i="17"/>
  <c r="K372" i="17"/>
  <c r="M372" i="17"/>
  <c r="J373" i="17"/>
  <c r="K373" i="17"/>
  <c r="M373" i="17"/>
  <c r="J374" i="17"/>
  <c r="K374" i="17"/>
  <c r="M374" i="17"/>
  <c r="J375" i="17"/>
  <c r="K375" i="17"/>
  <c r="M375" i="17"/>
  <c r="J376" i="17"/>
  <c r="K376" i="17"/>
  <c r="M376" i="17"/>
  <c r="J377" i="17"/>
  <c r="K377" i="17"/>
  <c r="M377" i="17"/>
  <c r="J378" i="17"/>
  <c r="K378" i="17"/>
  <c r="M378" i="17"/>
  <c r="J379" i="17"/>
  <c r="K379" i="17"/>
  <c r="M379" i="17"/>
  <c r="J380" i="17"/>
  <c r="K380" i="17"/>
  <c r="M380" i="17"/>
  <c r="J381" i="17"/>
  <c r="K381" i="17"/>
  <c r="M381" i="17"/>
  <c r="J382" i="17"/>
  <c r="K382" i="17"/>
  <c r="M382" i="17"/>
  <c r="J383" i="17"/>
  <c r="K383" i="17"/>
  <c r="M383" i="17"/>
  <c r="J384" i="17"/>
  <c r="K384" i="17"/>
  <c r="M384" i="17"/>
  <c r="J385" i="17"/>
  <c r="K385" i="17"/>
  <c r="M385" i="17"/>
  <c r="J386" i="17"/>
  <c r="K386" i="17"/>
  <c r="M386" i="17"/>
  <c r="J387" i="17"/>
  <c r="K387" i="17"/>
  <c r="M387" i="17"/>
  <c r="J388" i="17"/>
  <c r="K388" i="17"/>
  <c r="M388" i="17"/>
  <c r="J389" i="17"/>
  <c r="K389" i="17"/>
  <c r="M389" i="17"/>
  <c r="J390" i="17"/>
  <c r="K390" i="17"/>
  <c r="M390" i="17"/>
  <c r="J391" i="17"/>
  <c r="K391" i="17"/>
  <c r="M391" i="17"/>
  <c r="J392" i="17"/>
  <c r="K392" i="17"/>
  <c r="M392" i="17"/>
  <c r="J393" i="17"/>
  <c r="K393" i="17"/>
  <c r="M393" i="17"/>
  <c r="J394" i="17"/>
  <c r="K394" i="17"/>
  <c r="M394" i="17"/>
  <c r="J395" i="17"/>
  <c r="K395" i="17"/>
  <c r="M395" i="17"/>
  <c r="J396" i="17"/>
  <c r="K396" i="17"/>
  <c r="M396" i="17"/>
  <c r="J397" i="17"/>
  <c r="K397" i="17"/>
  <c r="M397" i="17"/>
  <c r="J398" i="17"/>
  <c r="K398" i="17"/>
  <c r="M398" i="17"/>
  <c r="J399" i="17"/>
  <c r="K399" i="17"/>
  <c r="M399" i="17"/>
  <c r="J400" i="17"/>
  <c r="K400" i="17"/>
  <c r="M400" i="17"/>
  <c r="J401" i="17"/>
  <c r="K401" i="17"/>
  <c r="M401" i="17"/>
  <c r="J402" i="17"/>
  <c r="K402" i="17"/>
  <c r="M402" i="17"/>
  <c r="J403" i="17"/>
  <c r="K403" i="17"/>
  <c r="M403" i="17"/>
  <c r="J404" i="17"/>
  <c r="K404" i="17"/>
  <c r="M404" i="17"/>
  <c r="J405" i="17"/>
  <c r="K405" i="17"/>
  <c r="M405" i="17"/>
  <c r="J406" i="17"/>
  <c r="K406" i="17"/>
  <c r="M406" i="17"/>
  <c r="J407" i="17"/>
  <c r="K407" i="17"/>
  <c r="M407" i="17"/>
  <c r="J408" i="17"/>
  <c r="K408" i="17"/>
  <c r="M408" i="17"/>
  <c r="J409" i="17"/>
  <c r="K409" i="17"/>
  <c r="M409" i="17"/>
  <c r="J410" i="17"/>
  <c r="K410" i="17"/>
  <c r="M410" i="17"/>
  <c r="J411" i="17"/>
  <c r="K411" i="17"/>
  <c r="M411" i="17"/>
  <c r="J412" i="17"/>
  <c r="K412" i="17"/>
  <c r="M412" i="17"/>
  <c r="J413" i="17"/>
  <c r="K413" i="17"/>
  <c r="M413" i="17"/>
  <c r="J414" i="17"/>
  <c r="K414" i="17"/>
  <c r="M414" i="17"/>
  <c r="J415" i="17"/>
  <c r="K415" i="17"/>
  <c r="M415" i="17"/>
  <c r="J416" i="17"/>
  <c r="K416" i="17"/>
  <c r="M416" i="17"/>
  <c r="J417" i="17"/>
  <c r="K417" i="17"/>
  <c r="M417" i="17"/>
  <c r="J418" i="17"/>
  <c r="K418" i="17"/>
  <c r="M418" i="17"/>
  <c r="J419" i="17"/>
  <c r="K419" i="17"/>
  <c r="M419" i="17"/>
  <c r="J420" i="17"/>
  <c r="K420" i="17"/>
  <c r="M420" i="17"/>
  <c r="J421" i="17"/>
  <c r="K421" i="17"/>
  <c r="M421" i="17"/>
  <c r="J422" i="17"/>
  <c r="K422" i="17"/>
  <c r="M422" i="17"/>
  <c r="J423" i="17"/>
  <c r="K423" i="17"/>
  <c r="M423" i="17"/>
  <c r="J424" i="17"/>
  <c r="K424" i="17"/>
  <c r="M424" i="17"/>
  <c r="J425" i="17"/>
  <c r="K425" i="17"/>
  <c r="M425" i="17"/>
  <c r="J426" i="17"/>
  <c r="K426" i="17"/>
  <c r="M426" i="17"/>
  <c r="J427" i="17"/>
  <c r="K427" i="17"/>
  <c r="M427" i="17"/>
  <c r="J428" i="17"/>
  <c r="K428" i="17"/>
  <c r="M428" i="17"/>
  <c r="J429" i="17"/>
  <c r="K429" i="17"/>
  <c r="M429" i="17"/>
  <c r="J430" i="17"/>
  <c r="K430" i="17"/>
  <c r="M430" i="17"/>
  <c r="J431" i="17"/>
  <c r="K431" i="17"/>
  <c r="M431" i="17"/>
  <c r="J432" i="17"/>
  <c r="K432" i="17"/>
  <c r="M432" i="17"/>
  <c r="J433" i="17"/>
  <c r="K433" i="17"/>
  <c r="M433" i="17"/>
  <c r="J434" i="17"/>
  <c r="K434" i="17"/>
  <c r="M434" i="17"/>
  <c r="J435" i="17"/>
  <c r="K435" i="17"/>
  <c r="M435" i="17"/>
  <c r="J436" i="17"/>
  <c r="K436" i="17"/>
  <c r="M436" i="17"/>
  <c r="J437" i="17"/>
  <c r="K437" i="17"/>
  <c r="M437" i="17"/>
  <c r="J438" i="17"/>
  <c r="K438" i="17"/>
  <c r="M438" i="17"/>
  <c r="J439" i="17"/>
  <c r="K439" i="17"/>
  <c r="M439" i="17"/>
  <c r="J440" i="17"/>
  <c r="K440" i="17"/>
  <c r="M440" i="17"/>
  <c r="J441" i="17"/>
  <c r="K441" i="17"/>
  <c r="M441" i="17"/>
  <c r="J442" i="17"/>
  <c r="K442" i="17"/>
  <c r="M442" i="17"/>
  <c r="J443" i="17"/>
  <c r="K443" i="17"/>
  <c r="M443" i="17"/>
  <c r="J444" i="17"/>
  <c r="K444" i="17"/>
  <c r="M444" i="17"/>
  <c r="J445" i="17"/>
  <c r="K445" i="17"/>
  <c r="M445" i="17"/>
  <c r="J446" i="17"/>
  <c r="K446" i="17"/>
  <c r="M446" i="17"/>
  <c r="J447" i="17"/>
  <c r="K447" i="17"/>
  <c r="M447" i="17"/>
  <c r="J448" i="17"/>
  <c r="K448" i="17"/>
  <c r="M448" i="17"/>
  <c r="J449" i="17"/>
  <c r="K449" i="17"/>
  <c r="M449" i="17"/>
  <c r="J450" i="17"/>
  <c r="K450" i="17"/>
  <c r="M450" i="17"/>
  <c r="J451" i="17"/>
  <c r="K451" i="17"/>
  <c r="M451" i="17"/>
  <c r="J452" i="17"/>
  <c r="K452" i="17"/>
  <c r="M452" i="17"/>
  <c r="J453" i="17"/>
  <c r="K453" i="17"/>
  <c r="M453" i="17"/>
  <c r="J454" i="17"/>
  <c r="K454" i="17"/>
  <c r="M454" i="17"/>
  <c r="J455" i="17"/>
  <c r="K455" i="17"/>
  <c r="M455" i="17"/>
  <c r="J456" i="17"/>
  <c r="K456" i="17"/>
  <c r="M456" i="17"/>
  <c r="J457" i="17"/>
  <c r="K457" i="17"/>
  <c r="M457" i="17"/>
  <c r="J458" i="17"/>
  <c r="K458" i="17"/>
  <c r="M458" i="17"/>
  <c r="J459" i="17"/>
  <c r="K459" i="17"/>
  <c r="M459" i="17"/>
  <c r="J460" i="17"/>
  <c r="K460" i="17"/>
  <c r="M460" i="17"/>
  <c r="J461" i="17"/>
  <c r="K461" i="17"/>
  <c r="M461" i="17"/>
  <c r="J462" i="17"/>
  <c r="K462" i="17"/>
  <c r="M462" i="17"/>
  <c r="J463" i="17"/>
  <c r="K463" i="17"/>
  <c r="M463" i="17"/>
  <c r="J464" i="17"/>
  <c r="K464" i="17"/>
  <c r="M464" i="17"/>
  <c r="J465" i="17"/>
  <c r="K465" i="17"/>
  <c r="M465" i="17"/>
  <c r="J466" i="17"/>
  <c r="K466" i="17"/>
  <c r="M466" i="17"/>
  <c r="J467" i="17"/>
  <c r="K467" i="17"/>
  <c r="M467" i="17"/>
  <c r="J468" i="17"/>
  <c r="K468" i="17"/>
  <c r="M468" i="17"/>
  <c r="J469" i="17"/>
  <c r="K469" i="17"/>
  <c r="M469" i="17"/>
  <c r="J470" i="17"/>
  <c r="K470" i="17"/>
  <c r="M470" i="17"/>
  <c r="J471" i="17"/>
  <c r="K471" i="17"/>
  <c r="M471" i="17"/>
  <c r="J472" i="17"/>
  <c r="K472" i="17"/>
  <c r="M472" i="17"/>
  <c r="J473" i="17"/>
  <c r="K473" i="17"/>
  <c r="M473" i="17"/>
  <c r="J474" i="17"/>
  <c r="K474" i="17"/>
  <c r="M474" i="17"/>
  <c r="J475" i="17"/>
  <c r="K475" i="17"/>
  <c r="M475" i="17"/>
  <c r="J476" i="17"/>
  <c r="K476" i="17"/>
  <c r="M476" i="17"/>
  <c r="J477" i="17"/>
  <c r="K477" i="17"/>
  <c r="M477" i="17"/>
  <c r="J478" i="17"/>
  <c r="K478" i="17"/>
  <c r="M478" i="17"/>
  <c r="J479" i="17"/>
  <c r="K479" i="17"/>
  <c r="M479" i="17"/>
  <c r="J480" i="17"/>
  <c r="K480" i="17"/>
  <c r="M480" i="17"/>
  <c r="J481" i="17"/>
  <c r="K481" i="17"/>
  <c r="M481" i="17"/>
  <c r="J482" i="17"/>
  <c r="K482" i="17"/>
  <c r="M482" i="17"/>
  <c r="J483" i="17"/>
  <c r="K483" i="17"/>
  <c r="M483" i="17"/>
  <c r="J484" i="17"/>
  <c r="K484" i="17"/>
  <c r="M484" i="17"/>
  <c r="J485" i="17"/>
  <c r="K485" i="17"/>
  <c r="M485" i="17"/>
  <c r="J486" i="17"/>
  <c r="K486" i="17"/>
  <c r="M486" i="17"/>
  <c r="J487" i="17"/>
  <c r="K487" i="17"/>
  <c r="M487" i="17"/>
  <c r="J488" i="17"/>
  <c r="K488" i="17"/>
  <c r="M488" i="17"/>
  <c r="J489" i="17"/>
  <c r="K489" i="17"/>
  <c r="M489" i="17"/>
  <c r="J490" i="17"/>
  <c r="K490" i="17"/>
  <c r="M490" i="17"/>
  <c r="J491" i="17"/>
  <c r="K491" i="17"/>
  <c r="M491" i="17"/>
  <c r="J492" i="17"/>
  <c r="K492" i="17"/>
  <c r="M492" i="17"/>
  <c r="J493" i="17"/>
  <c r="K493" i="17"/>
  <c r="M493" i="17"/>
  <c r="J494" i="17"/>
  <c r="K494" i="17"/>
  <c r="M494" i="17"/>
  <c r="J495" i="17"/>
  <c r="K495" i="17"/>
  <c r="M495" i="17"/>
  <c r="J496" i="17"/>
  <c r="K496" i="17"/>
  <c r="M496" i="17"/>
  <c r="J497" i="17"/>
  <c r="K497" i="17"/>
  <c r="M497" i="17"/>
  <c r="J498" i="17"/>
  <c r="K498" i="17"/>
  <c r="M498" i="17"/>
  <c r="J499" i="17"/>
  <c r="K499" i="17"/>
  <c r="M499" i="17"/>
  <c r="J500" i="17"/>
  <c r="K500" i="17"/>
  <c r="M500" i="17"/>
  <c r="J501" i="17"/>
  <c r="K501" i="17"/>
  <c r="M501" i="17"/>
  <c r="J502" i="17"/>
  <c r="K502" i="17"/>
  <c r="M502" i="17"/>
  <c r="J503" i="17"/>
  <c r="K503" i="17"/>
  <c r="M503" i="17"/>
  <c r="J504" i="17"/>
  <c r="K504" i="17"/>
  <c r="M504" i="17"/>
  <c r="J505" i="17"/>
  <c r="K505" i="17"/>
  <c r="M505" i="17"/>
  <c r="J506" i="17"/>
  <c r="K506" i="17"/>
  <c r="M506" i="17"/>
  <c r="J507" i="17"/>
  <c r="K507" i="17"/>
  <c r="M507" i="17"/>
  <c r="J508" i="17"/>
  <c r="K508" i="17"/>
  <c r="M508" i="17"/>
  <c r="J509" i="17"/>
  <c r="K509" i="17"/>
  <c r="M509" i="17"/>
  <c r="J510" i="17"/>
  <c r="K510" i="17"/>
  <c r="M510" i="17"/>
  <c r="J511" i="17"/>
  <c r="K511" i="17"/>
  <c r="M511" i="17"/>
  <c r="J512" i="17"/>
  <c r="K512" i="17"/>
  <c r="M512" i="17"/>
  <c r="J513" i="17"/>
  <c r="K513" i="17"/>
  <c r="M513" i="17"/>
  <c r="J514" i="17"/>
  <c r="K514" i="17"/>
  <c r="M514" i="17"/>
  <c r="J515" i="17"/>
  <c r="K515" i="17"/>
  <c r="M515" i="17"/>
  <c r="J516" i="17"/>
  <c r="K516" i="17"/>
  <c r="M516" i="17"/>
  <c r="J517" i="17"/>
  <c r="K517" i="17"/>
  <c r="M517" i="17"/>
  <c r="J518" i="17"/>
  <c r="K518" i="17"/>
  <c r="M518" i="17"/>
  <c r="J519" i="17"/>
  <c r="K519" i="17"/>
  <c r="M519" i="17"/>
  <c r="J520" i="17"/>
  <c r="K520" i="17"/>
  <c r="M520" i="17"/>
  <c r="J521" i="17"/>
  <c r="K521" i="17"/>
  <c r="M521" i="17"/>
  <c r="J522" i="17"/>
  <c r="K522" i="17"/>
  <c r="M522" i="17"/>
  <c r="J523" i="17"/>
  <c r="K523" i="17"/>
  <c r="M523" i="17"/>
  <c r="J524" i="17"/>
  <c r="K524" i="17"/>
  <c r="M524" i="17"/>
  <c r="J525" i="17"/>
  <c r="K525" i="17"/>
  <c r="M525" i="17"/>
  <c r="J526" i="17"/>
  <c r="K526" i="17"/>
  <c r="M526" i="17"/>
  <c r="J527" i="17"/>
  <c r="K527" i="17"/>
  <c r="M527" i="17"/>
  <c r="J528" i="17"/>
  <c r="K528" i="17"/>
  <c r="M528" i="17"/>
  <c r="J529" i="17"/>
  <c r="K529" i="17"/>
  <c r="M529" i="17"/>
  <c r="J530" i="17"/>
  <c r="K530" i="17"/>
  <c r="M530" i="17"/>
  <c r="J531" i="17"/>
  <c r="K531" i="17"/>
  <c r="M531" i="17"/>
  <c r="J532" i="17"/>
  <c r="K532" i="17"/>
  <c r="M532" i="17"/>
  <c r="J533" i="17"/>
  <c r="K533" i="17"/>
  <c r="M533" i="17"/>
  <c r="J534" i="17"/>
  <c r="K534" i="17"/>
  <c r="M534" i="17"/>
  <c r="J535" i="17"/>
  <c r="K535" i="17"/>
  <c r="M535" i="17"/>
  <c r="J536" i="17"/>
  <c r="K536" i="17"/>
  <c r="M536" i="17"/>
  <c r="J537" i="17"/>
  <c r="K537" i="17"/>
  <c r="M537" i="17"/>
  <c r="J538" i="17"/>
  <c r="K538" i="17"/>
  <c r="M538" i="17"/>
  <c r="J539" i="17"/>
  <c r="K539" i="17"/>
  <c r="M539" i="17"/>
  <c r="J540" i="17"/>
  <c r="K540" i="17"/>
  <c r="M540" i="17"/>
  <c r="J541" i="17"/>
  <c r="K541" i="17"/>
  <c r="M541" i="17"/>
  <c r="J542" i="17"/>
  <c r="K542" i="17"/>
  <c r="M542" i="17"/>
  <c r="J543" i="17"/>
  <c r="K543" i="17"/>
  <c r="M543" i="17"/>
  <c r="J544" i="17"/>
  <c r="K544" i="17"/>
  <c r="M544" i="17"/>
  <c r="J545" i="17"/>
  <c r="K545" i="17"/>
  <c r="M545" i="17"/>
  <c r="J546" i="17"/>
  <c r="K546" i="17"/>
  <c r="M546" i="17"/>
  <c r="J547" i="17"/>
  <c r="K547" i="17"/>
  <c r="M547" i="17"/>
  <c r="J548" i="17"/>
  <c r="K548" i="17"/>
  <c r="M548" i="17"/>
  <c r="J549" i="17"/>
  <c r="K549" i="17"/>
  <c r="M549" i="17"/>
  <c r="J550" i="17"/>
  <c r="K550" i="17"/>
  <c r="M550" i="17"/>
  <c r="J551" i="17"/>
  <c r="K551" i="17"/>
  <c r="M551" i="17"/>
  <c r="J552" i="17"/>
  <c r="K552" i="17"/>
  <c r="M552" i="17"/>
  <c r="J553" i="17"/>
  <c r="K553" i="17"/>
  <c r="M553" i="17"/>
  <c r="J554" i="17"/>
  <c r="K554" i="17"/>
  <c r="M554" i="17"/>
  <c r="J555" i="17"/>
  <c r="K555" i="17"/>
  <c r="M555" i="17"/>
  <c r="J556" i="17"/>
  <c r="K556" i="17"/>
  <c r="M556" i="17"/>
  <c r="J557" i="17"/>
  <c r="K557" i="17"/>
  <c r="M557" i="17"/>
  <c r="J558" i="17"/>
  <c r="K558" i="17"/>
  <c r="M558" i="17"/>
  <c r="J559" i="17"/>
  <c r="K559" i="17"/>
  <c r="M559" i="17"/>
  <c r="J560" i="17"/>
  <c r="K560" i="17"/>
  <c r="M560" i="17"/>
  <c r="J561" i="17"/>
  <c r="K561" i="17"/>
  <c r="M561" i="17"/>
  <c r="J562" i="17"/>
  <c r="K562" i="17"/>
  <c r="M562" i="17"/>
  <c r="J563" i="17"/>
  <c r="K563" i="17"/>
  <c r="M563" i="17"/>
  <c r="J564" i="17"/>
  <c r="K564" i="17"/>
  <c r="M564" i="17"/>
  <c r="J565" i="17"/>
  <c r="K565" i="17"/>
  <c r="M565" i="17"/>
  <c r="J566" i="17"/>
  <c r="K566" i="17"/>
  <c r="M566" i="17"/>
  <c r="J567" i="17"/>
  <c r="K567" i="17"/>
  <c r="M567" i="17"/>
  <c r="J568" i="17"/>
  <c r="K568" i="17"/>
  <c r="M568" i="17"/>
  <c r="J569" i="17"/>
  <c r="K569" i="17"/>
  <c r="M569" i="17"/>
  <c r="J570" i="17"/>
  <c r="K570" i="17"/>
  <c r="M570" i="17"/>
  <c r="J571" i="17"/>
  <c r="K571" i="17"/>
  <c r="M571" i="17"/>
  <c r="J572" i="17"/>
  <c r="K572" i="17"/>
  <c r="M572" i="17"/>
  <c r="J573" i="17"/>
  <c r="K573" i="17"/>
  <c r="M573" i="17"/>
  <c r="J574" i="17"/>
  <c r="K574" i="17"/>
  <c r="M574" i="17"/>
  <c r="J575" i="17"/>
  <c r="K575" i="17"/>
  <c r="M575" i="17"/>
  <c r="J576" i="17"/>
  <c r="K576" i="17"/>
  <c r="M576" i="17"/>
  <c r="J577" i="17"/>
  <c r="K577" i="17"/>
  <c r="M577" i="17"/>
  <c r="J578" i="17"/>
  <c r="K578" i="17"/>
  <c r="M578" i="17"/>
  <c r="J579" i="17"/>
  <c r="K579" i="17"/>
  <c r="M579" i="17"/>
  <c r="J580" i="17"/>
  <c r="K580" i="17"/>
  <c r="M580" i="17"/>
  <c r="J581" i="17"/>
  <c r="K581" i="17"/>
  <c r="M581" i="17"/>
  <c r="J582" i="17"/>
  <c r="K582" i="17"/>
  <c r="M582" i="17"/>
  <c r="J583" i="17"/>
  <c r="K583" i="17"/>
  <c r="M583" i="17"/>
  <c r="J584" i="17"/>
  <c r="K584" i="17"/>
  <c r="M584" i="17"/>
  <c r="J585" i="17"/>
  <c r="K585" i="17"/>
  <c r="M585" i="17"/>
  <c r="J586" i="17"/>
  <c r="K586" i="17"/>
  <c r="M586" i="17"/>
  <c r="J587" i="17"/>
  <c r="K587" i="17"/>
  <c r="M587" i="17"/>
  <c r="J588" i="17"/>
  <c r="K588" i="17"/>
  <c r="M588" i="17"/>
  <c r="J589" i="17"/>
  <c r="K589" i="17"/>
  <c r="M589" i="17"/>
  <c r="J590" i="17"/>
  <c r="K590" i="17"/>
  <c r="M590" i="17"/>
  <c r="J591" i="17"/>
  <c r="K591" i="17"/>
  <c r="M591" i="17"/>
  <c r="J592" i="17"/>
  <c r="K592" i="17"/>
  <c r="M592" i="17"/>
  <c r="J593" i="17"/>
  <c r="K593" i="17"/>
  <c r="M593" i="17"/>
  <c r="J594" i="17"/>
  <c r="K594" i="17"/>
  <c r="M594" i="17"/>
  <c r="J595" i="17"/>
  <c r="K595" i="17"/>
  <c r="M595" i="17"/>
  <c r="J596" i="17"/>
  <c r="K596" i="17"/>
  <c r="M596" i="17"/>
  <c r="J597" i="17"/>
  <c r="K597" i="17"/>
  <c r="M597" i="17"/>
  <c r="J598" i="17"/>
  <c r="K598" i="17"/>
  <c r="M598" i="17"/>
  <c r="J599" i="17"/>
  <c r="K599" i="17"/>
  <c r="M599" i="17"/>
  <c r="J600" i="17"/>
  <c r="K600" i="17"/>
  <c r="M600" i="17"/>
  <c r="J601" i="17"/>
  <c r="K601" i="17"/>
  <c r="M601" i="17"/>
  <c r="J602" i="17"/>
  <c r="K602" i="17"/>
  <c r="M602" i="17"/>
  <c r="J603" i="17"/>
  <c r="K603" i="17"/>
  <c r="M603" i="17"/>
  <c r="J604" i="17"/>
  <c r="K604" i="17"/>
  <c r="M604" i="17"/>
  <c r="J605" i="17"/>
  <c r="K605" i="17"/>
  <c r="M605" i="17"/>
  <c r="J606" i="17"/>
  <c r="K606" i="17"/>
  <c r="M606" i="17"/>
  <c r="J607" i="17"/>
  <c r="K607" i="17"/>
  <c r="M607" i="17"/>
  <c r="J608" i="17"/>
  <c r="K608" i="17"/>
  <c r="M608" i="17"/>
  <c r="J609" i="17"/>
  <c r="K609" i="17"/>
  <c r="M609" i="17"/>
  <c r="J610" i="17"/>
  <c r="K610" i="17"/>
  <c r="M610" i="17"/>
  <c r="J611" i="17"/>
  <c r="K611" i="17"/>
  <c r="M611" i="17"/>
  <c r="J612" i="17"/>
  <c r="K612" i="17"/>
  <c r="M612" i="17"/>
  <c r="J613" i="17"/>
  <c r="K613" i="17"/>
  <c r="M613" i="17"/>
  <c r="J614" i="17"/>
  <c r="K614" i="17"/>
  <c r="M614" i="17"/>
  <c r="J615" i="17"/>
  <c r="K615" i="17"/>
  <c r="M615" i="17"/>
  <c r="J616" i="17"/>
  <c r="K616" i="17"/>
  <c r="M616" i="17"/>
  <c r="J617" i="17"/>
  <c r="K617" i="17"/>
  <c r="M617" i="17"/>
  <c r="J618" i="17"/>
  <c r="K618" i="17"/>
  <c r="M618" i="17"/>
  <c r="J619" i="17"/>
  <c r="K619" i="17"/>
  <c r="M619" i="17"/>
  <c r="J620" i="17"/>
  <c r="K620" i="17"/>
  <c r="M620" i="17"/>
  <c r="J621" i="17"/>
  <c r="K621" i="17"/>
  <c r="M621" i="17"/>
  <c r="J622" i="17"/>
  <c r="K622" i="17"/>
  <c r="M622" i="17"/>
  <c r="J623" i="17"/>
  <c r="K623" i="17"/>
  <c r="M623" i="17"/>
  <c r="J624" i="17"/>
  <c r="K624" i="17"/>
  <c r="M624" i="17"/>
  <c r="J625" i="17"/>
  <c r="K625" i="17"/>
  <c r="M625" i="17"/>
  <c r="J626" i="17"/>
  <c r="K626" i="17"/>
  <c r="M626" i="17"/>
  <c r="J627" i="17"/>
  <c r="K627" i="17"/>
  <c r="M627" i="17"/>
  <c r="J628" i="17"/>
  <c r="K628" i="17"/>
  <c r="M628" i="17"/>
  <c r="J629" i="17"/>
  <c r="K629" i="17"/>
  <c r="M629" i="17"/>
  <c r="J630" i="17"/>
  <c r="K630" i="17"/>
  <c r="M630" i="17"/>
  <c r="J631" i="17"/>
  <c r="K631" i="17"/>
  <c r="M631" i="17"/>
  <c r="J632" i="17"/>
  <c r="K632" i="17"/>
  <c r="M632" i="17"/>
  <c r="J633" i="17"/>
  <c r="K633" i="17"/>
  <c r="M633" i="17"/>
  <c r="J634" i="17"/>
  <c r="K634" i="17"/>
  <c r="M634" i="17"/>
  <c r="J635" i="17"/>
  <c r="K635" i="17"/>
  <c r="M635" i="17"/>
  <c r="J636" i="17"/>
  <c r="K636" i="17"/>
  <c r="M636" i="17"/>
  <c r="J637" i="17"/>
  <c r="K637" i="17"/>
  <c r="M637" i="17"/>
  <c r="J638" i="17"/>
  <c r="K638" i="17"/>
  <c r="M638" i="17"/>
  <c r="J639" i="17"/>
  <c r="K639" i="17"/>
  <c r="M639" i="17"/>
  <c r="J640" i="17"/>
  <c r="K640" i="17"/>
  <c r="M640" i="17"/>
  <c r="J641" i="17"/>
  <c r="K641" i="17"/>
  <c r="M641" i="17"/>
  <c r="J642" i="17"/>
  <c r="K642" i="17"/>
  <c r="M642" i="17"/>
  <c r="J643" i="17"/>
  <c r="K643" i="17"/>
  <c r="M643" i="17"/>
  <c r="J644" i="17"/>
  <c r="K644" i="17"/>
  <c r="M644" i="17"/>
  <c r="J645" i="17"/>
  <c r="K645" i="17"/>
  <c r="M645" i="17"/>
  <c r="J646" i="17"/>
  <c r="K646" i="17"/>
  <c r="M646" i="17"/>
  <c r="J647" i="17"/>
  <c r="K647" i="17"/>
  <c r="M647" i="17"/>
  <c r="J648" i="17"/>
  <c r="K648" i="17"/>
  <c r="M648" i="17"/>
  <c r="J649" i="17"/>
  <c r="K649" i="17"/>
  <c r="M649" i="17"/>
  <c r="J650" i="17"/>
  <c r="K650" i="17"/>
  <c r="M650" i="17"/>
  <c r="J651" i="17"/>
  <c r="K651" i="17"/>
  <c r="M651" i="17"/>
  <c r="J652" i="17"/>
  <c r="K652" i="17"/>
  <c r="M652" i="17"/>
  <c r="J653" i="17"/>
  <c r="K653" i="17"/>
  <c r="M653" i="17"/>
  <c r="J654" i="17"/>
  <c r="K654" i="17"/>
  <c r="M654" i="17"/>
  <c r="J655" i="17"/>
  <c r="K655" i="17"/>
  <c r="M655" i="17"/>
  <c r="J656" i="17"/>
  <c r="K656" i="17"/>
  <c r="M656" i="17"/>
  <c r="J657" i="17"/>
  <c r="K657" i="17"/>
  <c r="M657" i="17"/>
  <c r="J658" i="17"/>
  <c r="K658" i="17"/>
  <c r="M658" i="17"/>
  <c r="J659" i="17"/>
  <c r="K659" i="17"/>
  <c r="M659" i="17"/>
  <c r="J660" i="17"/>
  <c r="K660" i="17"/>
  <c r="M660" i="17"/>
  <c r="J661" i="17"/>
  <c r="K661" i="17"/>
  <c r="M661" i="17"/>
  <c r="J662" i="17"/>
  <c r="K662" i="17"/>
  <c r="M662" i="17"/>
  <c r="J663" i="17"/>
  <c r="K663" i="17"/>
  <c r="M663" i="17"/>
  <c r="J664" i="17"/>
  <c r="K664" i="17"/>
  <c r="M664" i="17"/>
  <c r="J665" i="17"/>
  <c r="K665" i="17"/>
  <c r="M665" i="17"/>
  <c r="J666" i="17"/>
  <c r="K666" i="17"/>
  <c r="M666" i="17"/>
  <c r="J667" i="17"/>
  <c r="K667" i="17"/>
  <c r="M667" i="17"/>
  <c r="J668" i="17"/>
  <c r="K668" i="17"/>
  <c r="M668" i="17"/>
  <c r="J669" i="17"/>
  <c r="K669" i="17"/>
  <c r="M669" i="17"/>
  <c r="J670" i="17"/>
  <c r="K670" i="17"/>
  <c r="M670" i="17"/>
  <c r="J671" i="17"/>
  <c r="K671" i="17"/>
  <c r="M671" i="17"/>
  <c r="J672" i="17"/>
  <c r="K672" i="17"/>
  <c r="M672" i="17"/>
  <c r="J673" i="17"/>
  <c r="K673" i="17"/>
  <c r="M673" i="17"/>
  <c r="J674" i="17"/>
  <c r="K674" i="17"/>
  <c r="M674" i="17"/>
  <c r="J675" i="17"/>
  <c r="K675" i="17"/>
  <c r="M675" i="17"/>
  <c r="J676" i="17"/>
  <c r="K676" i="17"/>
  <c r="M676" i="17"/>
  <c r="J677" i="17"/>
  <c r="K677" i="17"/>
  <c r="M677" i="17"/>
  <c r="J678" i="17"/>
  <c r="K678" i="17"/>
  <c r="M678" i="17"/>
  <c r="J679" i="17"/>
  <c r="K679" i="17"/>
  <c r="M679" i="17"/>
  <c r="J680" i="17"/>
  <c r="K680" i="17"/>
  <c r="M680" i="17"/>
  <c r="J681" i="17"/>
  <c r="K681" i="17"/>
  <c r="M681" i="17"/>
  <c r="J682" i="17"/>
  <c r="K682" i="17"/>
  <c r="M682" i="17"/>
  <c r="J683" i="17"/>
  <c r="K683" i="17"/>
  <c r="M683" i="17"/>
  <c r="J684" i="17"/>
  <c r="K684" i="17"/>
  <c r="M684" i="17"/>
  <c r="J685" i="17"/>
  <c r="K685" i="17"/>
  <c r="M685" i="17"/>
  <c r="J686" i="17"/>
  <c r="K686" i="17"/>
  <c r="M686" i="17"/>
  <c r="J687" i="17"/>
  <c r="K687" i="17"/>
  <c r="M687" i="17"/>
  <c r="J688" i="17"/>
  <c r="K688" i="17"/>
  <c r="M688" i="17"/>
  <c r="J689" i="17"/>
  <c r="K689" i="17"/>
  <c r="M689" i="17"/>
  <c r="J690" i="17"/>
  <c r="K690" i="17"/>
  <c r="M690" i="17"/>
  <c r="J691" i="17"/>
  <c r="K691" i="17"/>
  <c r="M691" i="17"/>
  <c r="J692" i="17"/>
  <c r="K692" i="17"/>
  <c r="M692" i="17"/>
  <c r="J693" i="17"/>
  <c r="K693" i="17"/>
  <c r="M693" i="17"/>
  <c r="J694" i="17"/>
  <c r="K694" i="17"/>
  <c r="M694" i="17"/>
  <c r="J695" i="17"/>
  <c r="K695" i="17"/>
  <c r="M695" i="17"/>
  <c r="J696" i="17"/>
  <c r="K696" i="17"/>
  <c r="M696" i="17"/>
  <c r="J697" i="17"/>
  <c r="K697" i="17"/>
  <c r="M697" i="17"/>
  <c r="J698" i="17"/>
  <c r="K698" i="17"/>
  <c r="M698" i="17"/>
  <c r="J699" i="17"/>
  <c r="K699" i="17"/>
  <c r="M699" i="17"/>
  <c r="J700" i="17"/>
  <c r="K700" i="17"/>
  <c r="M700" i="17"/>
  <c r="J701" i="17"/>
  <c r="K701" i="17"/>
  <c r="M701" i="17"/>
  <c r="J702" i="17"/>
  <c r="K702" i="17"/>
  <c r="M702" i="17"/>
  <c r="J703" i="17"/>
  <c r="K703" i="17"/>
  <c r="M703" i="17"/>
  <c r="J704" i="17"/>
  <c r="K704" i="17"/>
  <c r="M704" i="17"/>
  <c r="J705" i="17"/>
  <c r="K705" i="17"/>
  <c r="M705" i="17"/>
  <c r="J706" i="17"/>
  <c r="K706" i="17"/>
  <c r="M706" i="17"/>
  <c r="J707" i="17"/>
  <c r="K707" i="17"/>
  <c r="M707" i="17"/>
  <c r="J708" i="17"/>
  <c r="K708" i="17"/>
  <c r="M708" i="17"/>
  <c r="J709" i="17"/>
  <c r="K709" i="17"/>
  <c r="M709" i="17"/>
  <c r="J710" i="17"/>
  <c r="K710" i="17"/>
  <c r="M710" i="17"/>
  <c r="J711" i="17"/>
  <c r="K711" i="17"/>
  <c r="M711" i="17"/>
  <c r="J712" i="17"/>
  <c r="K712" i="17"/>
  <c r="M712" i="17"/>
  <c r="J713" i="17"/>
  <c r="K713" i="17"/>
  <c r="M713" i="17"/>
  <c r="J714" i="17"/>
  <c r="K714" i="17"/>
  <c r="M714" i="17"/>
  <c r="J715" i="17"/>
  <c r="K715" i="17"/>
  <c r="M715" i="17"/>
  <c r="J716" i="17"/>
  <c r="K716" i="17"/>
  <c r="M716" i="17"/>
  <c r="J717" i="17"/>
  <c r="K717" i="17"/>
  <c r="M717" i="17"/>
  <c r="J718" i="17"/>
  <c r="K718" i="17"/>
  <c r="M718" i="17"/>
  <c r="J719" i="17"/>
  <c r="K719" i="17"/>
  <c r="M719" i="17"/>
  <c r="J720" i="17"/>
  <c r="K720" i="17"/>
  <c r="M720" i="17"/>
  <c r="J721" i="17"/>
  <c r="K721" i="17"/>
  <c r="M721" i="17"/>
  <c r="J722" i="17"/>
  <c r="K722" i="17"/>
  <c r="M722" i="17"/>
  <c r="J723" i="17"/>
  <c r="K723" i="17"/>
  <c r="M723" i="17"/>
  <c r="J724" i="17"/>
  <c r="K724" i="17"/>
  <c r="M724" i="17"/>
  <c r="J725" i="17"/>
  <c r="K725" i="17"/>
  <c r="M725" i="17"/>
  <c r="J726" i="17"/>
  <c r="K726" i="17"/>
  <c r="M726" i="17"/>
  <c r="J727" i="17"/>
  <c r="K727" i="17"/>
  <c r="M727" i="17"/>
  <c r="J728" i="17"/>
  <c r="K728" i="17"/>
  <c r="M728" i="17"/>
  <c r="J729" i="17"/>
  <c r="K729" i="17"/>
  <c r="M729" i="17"/>
  <c r="J730" i="17"/>
  <c r="K730" i="17"/>
  <c r="M730" i="17"/>
  <c r="J731" i="17"/>
  <c r="K731" i="17"/>
  <c r="M731" i="17"/>
  <c r="J732" i="17"/>
  <c r="K732" i="17"/>
  <c r="M732" i="17"/>
  <c r="J733" i="17"/>
  <c r="K733" i="17"/>
  <c r="M733" i="17"/>
  <c r="J734" i="17"/>
  <c r="K734" i="17"/>
  <c r="M734" i="17"/>
  <c r="J735" i="17"/>
  <c r="K735" i="17"/>
  <c r="M735" i="17"/>
  <c r="J736" i="17"/>
  <c r="K736" i="17"/>
  <c r="M736" i="17"/>
  <c r="J737" i="17"/>
  <c r="K737" i="17"/>
  <c r="M737" i="17"/>
  <c r="J738" i="17"/>
  <c r="K738" i="17"/>
  <c r="M738" i="17"/>
  <c r="J739" i="17"/>
  <c r="K739" i="17"/>
  <c r="M739" i="17"/>
  <c r="J740" i="17"/>
  <c r="K740" i="17"/>
  <c r="M740" i="17"/>
  <c r="J741" i="17"/>
  <c r="K741" i="17"/>
  <c r="M741" i="17"/>
  <c r="J742" i="17"/>
  <c r="K742" i="17"/>
  <c r="M742" i="17"/>
  <c r="J743" i="17"/>
  <c r="K743" i="17"/>
  <c r="M743" i="17"/>
  <c r="J744" i="17"/>
  <c r="K744" i="17"/>
  <c r="M744" i="17"/>
  <c r="J745" i="17"/>
  <c r="K745" i="17"/>
  <c r="M745" i="17"/>
  <c r="J746" i="17"/>
  <c r="K746" i="17"/>
  <c r="M746" i="17"/>
  <c r="J747" i="17"/>
  <c r="K747" i="17"/>
  <c r="M747" i="17"/>
  <c r="J748" i="17"/>
  <c r="K748" i="17"/>
  <c r="M748" i="17"/>
  <c r="J749" i="17"/>
  <c r="K749" i="17"/>
  <c r="M749" i="17"/>
  <c r="J750" i="17"/>
  <c r="K750" i="17"/>
  <c r="M750" i="17"/>
  <c r="J751" i="17"/>
  <c r="K751" i="17"/>
  <c r="M751" i="17"/>
  <c r="J752" i="17"/>
  <c r="K752" i="17"/>
  <c r="M752" i="17"/>
  <c r="J753" i="17"/>
  <c r="K753" i="17"/>
  <c r="M753" i="17"/>
  <c r="J754" i="17"/>
  <c r="K754" i="17"/>
  <c r="M754" i="17"/>
  <c r="J755" i="17"/>
  <c r="K755" i="17"/>
  <c r="M755" i="17"/>
  <c r="J756" i="17"/>
  <c r="K756" i="17"/>
  <c r="M756" i="17"/>
  <c r="J757" i="17"/>
  <c r="K757" i="17"/>
  <c r="M757" i="17"/>
  <c r="J758" i="17"/>
  <c r="K758" i="17"/>
  <c r="M758" i="17"/>
  <c r="J759" i="17"/>
  <c r="K759" i="17"/>
  <c r="M759" i="17"/>
  <c r="J760" i="17"/>
  <c r="K760" i="17"/>
  <c r="M760" i="17"/>
  <c r="J761" i="17"/>
  <c r="K761" i="17"/>
  <c r="M761" i="17"/>
  <c r="J762" i="17"/>
  <c r="K762" i="17"/>
  <c r="M762" i="17"/>
  <c r="J763" i="17"/>
  <c r="K763" i="17"/>
  <c r="M763" i="17"/>
  <c r="J764" i="17"/>
  <c r="K764" i="17"/>
  <c r="M764" i="17"/>
  <c r="J765" i="17"/>
  <c r="K765" i="17"/>
  <c r="M765" i="17"/>
  <c r="J766" i="17"/>
  <c r="K766" i="17"/>
  <c r="M766" i="17"/>
  <c r="J767" i="17"/>
  <c r="K767" i="17"/>
  <c r="M767" i="17"/>
  <c r="J768" i="17"/>
  <c r="K768" i="17"/>
  <c r="M768" i="17"/>
  <c r="J769" i="17"/>
  <c r="K769" i="17"/>
  <c r="M769" i="17"/>
  <c r="J770" i="17"/>
  <c r="K770" i="17"/>
  <c r="M770" i="17"/>
  <c r="J771" i="17"/>
  <c r="K771" i="17"/>
  <c r="M771" i="17"/>
  <c r="J772" i="17"/>
  <c r="K772" i="17"/>
  <c r="M772" i="17"/>
  <c r="J773" i="17"/>
  <c r="K773" i="17"/>
  <c r="M773" i="17"/>
  <c r="J774" i="17"/>
  <c r="K774" i="17"/>
  <c r="M774" i="17"/>
  <c r="J775" i="17"/>
  <c r="K775" i="17"/>
  <c r="M775" i="17"/>
  <c r="J776" i="17"/>
  <c r="K776" i="17"/>
  <c r="M776" i="17"/>
  <c r="J777" i="17"/>
  <c r="K777" i="17"/>
  <c r="M777" i="17"/>
  <c r="J778" i="17"/>
  <c r="K778" i="17"/>
  <c r="M778" i="17"/>
  <c r="J779" i="17"/>
  <c r="K779" i="17"/>
  <c r="M779" i="17"/>
  <c r="J780" i="17"/>
  <c r="K780" i="17"/>
  <c r="M780" i="17"/>
  <c r="J781" i="17"/>
  <c r="K781" i="17"/>
  <c r="M781" i="17"/>
  <c r="J782" i="17"/>
  <c r="K782" i="17"/>
  <c r="M782" i="17"/>
  <c r="J783" i="17"/>
  <c r="K783" i="17"/>
  <c r="M783" i="17"/>
  <c r="J784" i="17"/>
  <c r="K784" i="17"/>
  <c r="M784" i="17"/>
  <c r="J785" i="17"/>
  <c r="K785" i="17"/>
  <c r="M785" i="17"/>
  <c r="J786" i="17"/>
  <c r="K786" i="17"/>
  <c r="M786" i="17"/>
  <c r="J787" i="17"/>
  <c r="K787" i="17"/>
  <c r="M787" i="17"/>
  <c r="J788" i="17"/>
  <c r="K788" i="17"/>
  <c r="M788" i="17"/>
  <c r="J789" i="17"/>
  <c r="K789" i="17"/>
  <c r="M789" i="17"/>
  <c r="J790" i="17"/>
  <c r="K790" i="17"/>
  <c r="M790" i="17"/>
  <c r="J791" i="17"/>
  <c r="K791" i="17"/>
  <c r="M791" i="17"/>
  <c r="J792" i="17"/>
  <c r="K792" i="17"/>
  <c r="M792" i="17"/>
  <c r="J793" i="17"/>
  <c r="K793" i="17"/>
  <c r="M793" i="17"/>
  <c r="J794" i="17"/>
  <c r="K794" i="17"/>
  <c r="M794" i="17"/>
  <c r="J795" i="17"/>
  <c r="K795" i="17"/>
  <c r="M795" i="17"/>
  <c r="J796" i="17"/>
  <c r="K796" i="17"/>
  <c r="M796" i="17"/>
  <c r="J797" i="17"/>
  <c r="K797" i="17"/>
  <c r="M797" i="17"/>
  <c r="J798" i="17"/>
  <c r="K798" i="17"/>
  <c r="M798" i="17"/>
  <c r="J799" i="17"/>
  <c r="K799" i="17"/>
  <c r="M799" i="17"/>
  <c r="J800" i="17"/>
  <c r="K800" i="17"/>
  <c r="M800" i="17"/>
  <c r="J801" i="17"/>
  <c r="K801" i="17"/>
  <c r="M801" i="17"/>
  <c r="J802" i="17"/>
  <c r="K802" i="17"/>
  <c r="M802" i="17"/>
  <c r="J803" i="17"/>
  <c r="K803" i="17"/>
  <c r="M803" i="17"/>
  <c r="J804" i="17"/>
  <c r="K804" i="17"/>
  <c r="M804" i="17"/>
  <c r="J805" i="17"/>
  <c r="K805" i="17"/>
  <c r="M805" i="17"/>
  <c r="J806" i="17"/>
  <c r="K806" i="17"/>
  <c r="M806" i="17"/>
  <c r="J807" i="17"/>
  <c r="K807" i="17"/>
  <c r="M807" i="17"/>
  <c r="J808" i="17"/>
  <c r="K808" i="17"/>
  <c r="M808" i="17"/>
  <c r="J809" i="17"/>
  <c r="K809" i="17"/>
  <c r="M809" i="17"/>
  <c r="J810" i="17"/>
  <c r="K810" i="17"/>
  <c r="M810" i="17"/>
  <c r="J811" i="17"/>
  <c r="K811" i="17"/>
  <c r="M811" i="17"/>
  <c r="J812" i="17"/>
  <c r="K812" i="17"/>
  <c r="M812" i="17"/>
  <c r="J813" i="17"/>
  <c r="K813" i="17"/>
  <c r="M813" i="17"/>
  <c r="J814" i="17"/>
  <c r="K814" i="17"/>
  <c r="M814" i="17"/>
  <c r="J815" i="17"/>
  <c r="K815" i="17"/>
  <c r="M815" i="17"/>
  <c r="J816" i="17"/>
  <c r="K816" i="17"/>
  <c r="M816" i="17"/>
  <c r="J817" i="17"/>
  <c r="K817" i="17"/>
  <c r="M817" i="17"/>
  <c r="J818" i="17"/>
  <c r="K818" i="17"/>
  <c r="M818" i="17"/>
  <c r="J819" i="17"/>
  <c r="K819" i="17"/>
  <c r="M819" i="17"/>
  <c r="J820" i="17"/>
  <c r="K820" i="17"/>
  <c r="M820" i="17"/>
  <c r="J821" i="17"/>
  <c r="K821" i="17"/>
  <c r="M821" i="17"/>
  <c r="J822" i="17"/>
  <c r="K822" i="17"/>
  <c r="M822" i="17"/>
  <c r="J823" i="17"/>
  <c r="K823" i="17"/>
  <c r="M823" i="17"/>
  <c r="J824" i="17"/>
  <c r="K824" i="17"/>
  <c r="M824" i="17"/>
  <c r="J825" i="17"/>
  <c r="K825" i="17"/>
  <c r="M825" i="17"/>
  <c r="J826" i="17"/>
  <c r="K826" i="17"/>
  <c r="M826" i="17"/>
  <c r="J827" i="17"/>
  <c r="K827" i="17"/>
  <c r="M827" i="17"/>
  <c r="J828" i="17"/>
  <c r="K828" i="17"/>
  <c r="M828" i="17"/>
  <c r="J829" i="17"/>
  <c r="K829" i="17"/>
  <c r="M829" i="17"/>
  <c r="J830" i="17"/>
  <c r="K830" i="17"/>
  <c r="M830" i="17"/>
  <c r="J831" i="17"/>
  <c r="K831" i="17"/>
  <c r="M831" i="17"/>
  <c r="J832" i="17"/>
  <c r="K832" i="17"/>
  <c r="M832" i="17"/>
  <c r="J833" i="17"/>
  <c r="K833" i="17"/>
  <c r="M833" i="17"/>
  <c r="J834" i="17"/>
  <c r="K834" i="17"/>
  <c r="M834" i="17"/>
  <c r="J835" i="17"/>
  <c r="K835" i="17"/>
  <c r="M835" i="17"/>
  <c r="J836" i="17"/>
  <c r="K836" i="17"/>
  <c r="M836" i="17"/>
  <c r="J837" i="17"/>
  <c r="K837" i="17"/>
  <c r="M837" i="17"/>
  <c r="J838" i="17"/>
  <c r="K838" i="17"/>
  <c r="M838" i="17"/>
  <c r="J839" i="17"/>
  <c r="K839" i="17"/>
  <c r="M839" i="17"/>
  <c r="J840" i="17"/>
  <c r="K840" i="17"/>
  <c r="M840" i="17"/>
  <c r="J841" i="17"/>
  <c r="K841" i="17"/>
  <c r="M841" i="17"/>
  <c r="J842" i="17"/>
  <c r="K842" i="17"/>
  <c r="M842" i="17"/>
  <c r="J843" i="17"/>
  <c r="K843" i="17"/>
  <c r="M843" i="17"/>
  <c r="J844" i="17"/>
  <c r="K844" i="17"/>
  <c r="M844" i="17"/>
  <c r="J845" i="17"/>
  <c r="K845" i="17"/>
  <c r="M845" i="17"/>
  <c r="J846" i="17"/>
  <c r="K846" i="17"/>
  <c r="M846" i="17"/>
  <c r="J847" i="17"/>
  <c r="K847" i="17"/>
  <c r="M847" i="17"/>
  <c r="J848" i="17"/>
  <c r="K848" i="17"/>
  <c r="M848" i="17"/>
  <c r="J849" i="17"/>
  <c r="K849" i="17"/>
  <c r="M849" i="17"/>
  <c r="J850" i="17"/>
  <c r="K850" i="17"/>
  <c r="M850" i="17"/>
  <c r="J851" i="17"/>
  <c r="K851" i="17"/>
  <c r="M851" i="17"/>
  <c r="J852" i="17"/>
  <c r="K852" i="17"/>
  <c r="M852" i="17"/>
  <c r="J853" i="17"/>
  <c r="K853" i="17"/>
  <c r="M853" i="17"/>
  <c r="J854" i="17"/>
  <c r="K854" i="17"/>
  <c r="M854" i="17"/>
  <c r="J855" i="17"/>
  <c r="K855" i="17"/>
  <c r="M855" i="17"/>
  <c r="J856" i="17"/>
  <c r="K856" i="17"/>
  <c r="M856" i="17"/>
  <c r="J857" i="17"/>
  <c r="K857" i="17"/>
  <c r="M857" i="17"/>
  <c r="J858" i="17"/>
  <c r="K858" i="17"/>
  <c r="M858" i="17"/>
  <c r="J859" i="17"/>
  <c r="K859" i="17"/>
  <c r="M859" i="17"/>
  <c r="J860" i="17"/>
  <c r="K860" i="17"/>
  <c r="M860" i="17"/>
  <c r="J861" i="17"/>
  <c r="K861" i="17"/>
  <c r="M861" i="17"/>
  <c r="J862" i="17"/>
  <c r="K862" i="17"/>
  <c r="M862" i="17"/>
  <c r="J863" i="17"/>
  <c r="K863" i="17"/>
  <c r="M863" i="17"/>
  <c r="J864" i="17"/>
  <c r="K864" i="17"/>
  <c r="M864" i="17"/>
  <c r="J865" i="17"/>
  <c r="K865" i="17"/>
  <c r="M865" i="17"/>
  <c r="J866" i="17"/>
  <c r="K866" i="17"/>
  <c r="M866" i="17"/>
  <c r="J867" i="17"/>
  <c r="K867" i="17"/>
  <c r="M867" i="17"/>
  <c r="J868" i="17"/>
  <c r="K868" i="17"/>
  <c r="M868" i="17"/>
  <c r="J869" i="17"/>
  <c r="K869" i="17"/>
  <c r="M869" i="17"/>
  <c r="J870" i="17"/>
  <c r="K870" i="17"/>
  <c r="M870" i="17"/>
  <c r="J871" i="17"/>
  <c r="K871" i="17"/>
  <c r="M871" i="17"/>
  <c r="J872" i="17"/>
  <c r="K872" i="17"/>
  <c r="M872" i="17"/>
  <c r="J873" i="17"/>
  <c r="K873" i="17"/>
  <c r="M873" i="17"/>
  <c r="J874" i="17"/>
  <c r="K874" i="17"/>
  <c r="M874" i="17"/>
  <c r="J875" i="17"/>
  <c r="K875" i="17"/>
  <c r="M875" i="17"/>
  <c r="J876" i="17"/>
  <c r="K876" i="17"/>
  <c r="M876" i="17"/>
  <c r="J877" i="17"/>
  <c r="K877" i="17"/>
  <c r="M877" i="17"/>
  <c r="J878" i="17"/>
  <c r="K878" i="17"/>
  <c r="M878" i="17"/>
  <c r="J879" i="17"/>
  <c r="K879" i="17"/>
  <c r="M879" i="17"/>
  <c r="J880" i="17"/>
  <c r="K880" i="17"/>
  <c r="M880" i="17"/>
  <c r="J881" i="17"/>
  <c r="K881" i="17"/>
  <c r="M881" i="17"/>
  <c r="J882" i="17"/>
  <c r="K882" i="17"/>
  <c r="M882" i="17"/>
  <c r="J883" i="17"/>
  <c r="K883" i="17"/>
  <c r="M883" i="17"/>
  <c r="J884" i="17"/>
  <c r="K884" i="17"/>
  <c r="M884" i="17"/>
  <c r="J885" i="17"/>
  <c r="K885" i="17"/>
  <c r="M885" i="17"/>
  <c r="J886" i="17"/>
  <c r="K886" i="17"/>
  <c r="M886" i="17"/>
  <c r="J887" i="17"/>
  <c r="K887" i="17"/>
  <c r="M887" i="17"/>
  <c r="J888" i="17"/>
  <c r="K888" i="17"/>
  <c r="M888" i="17"/>
  <c r="J889" i="17"/>
  <c r="K889" i="17"/>
  <c r="M889" i="17"/>
  <c r="J890" i="17"/>
  <c r="K890" i="17"/>
  <c r="M890" i="17"/>
  <c r="J891" i="17"/>
  <c r="K891" i="17"/>
  <c r="M891" i="17"/>
  <c r="J892" i="17"/>
  <c r="K892" i="17"/>
  <c r="M892" i="17"/>
  <c r="J893" i="17"/>
  <c r="K893" i="17"/>
  <c r="M893" i="17"/>
  <c r="J894" i="17"/>
  <c r="K894" i="17"/>
  <c r="M894" i="17"/>
  <c r="J895" i="17"/>
  <c r="K895" i="17"/>
  <c r="M895" i="17"/>
  <c r="J896" i="17"/>
  <c r="K896" i="17"/>
  <c r="M896" i="17"/>
  <c r="J897" i="17"/>
  <c r="K897" i="17"/>
  <c r="M897" i="17"/>
  <c r="J898" i="17"/>
  <c r="K898" i="17"/>
  <c r="M898" i="17"/>
  <c r="J899" i="17"/>
  <c r="K899" i="17"/>
  <c r="M899" i="17"/>
  <c r="J900" i="17"/>
  <c r="K900" i="17"/>
  <c r="M900" i="17"/>
  <c r="J901" i="17"/>
  <c r="K901" i="17"/>
  <c r="M901" i="17"/>
  <c r="J902" i="17"/>
  <c r="K902" i="17"/>
  <c r="M902" i="17"/>
  <c r="J903" i="17"/>
  <c r="K903" i="17"/>
  <c r="M903" i="17"/>
  <c r="J904" i="17"/>
  <c r="K904" i="17"/>
  <c r="M904" i="17"/>
  <c r="J905" i="17"/>
  <c r="K905" i="17"/>
  <c r="M905" i="17"/>
  <c r="J906" i="17"/>
  <c r="K906" i="17"/>
  <c r="M906" i="17"/>
  <c r="J907" i="17"/>
  <c r="K907" i="17"/>
  <c r="M907" i="17"/>
  <c r="J908" i="17"/>
  <c r="K908" i="17"/>
  <c r="M908" i="17"/>
  <c r="J909" i="17"/>
  <c r="K909" i="17"/>
  <c r="M909" i="17"/>
  <c r="J910" i="17"/>
  <c r="K910" i="17"/>
  <c r="M910" i="17"/>
  <c r="J911" i="17"/>
  <c r="K911" i="17"/>
  <c r="M911" i="17"/>
  <c r="J912" i="17"/>
  <c r="K912" i="17"/>
  <c r="M912" i="17"/>
  <c r="J913" i="17"/>
  <c r="K913" i="17"/>
  <c r="M913" i="17"/>
  <c r="J914" i="17"/>
  <c r="K914" i="17"/>
  <c r="M914" i="17"/>
  <c r="J915" i="17"/>
  <c r="K915" i="17"/>
  <c r="M915" i="17"/>
  <c r="J916" i="17"/>
  <c r="K916" i="17"/>
  <c r="M916" i="17"/>
  <c r="J917" i="17"/>
  <c r="K917" i="17"/>
  <c r="M917" i="17"/>
  <c r="J918" i="17"/>
  <c r="K918" i="17"/>
  <c r="M918" i="17"/>
  <c r="J919" i="17"/>
  <c r="K919" i="17"/>
  <c r="M919" i="17"/>
  <c r="J920" i="17"/>
  <c r="K920" i="17"/>
  <c r="M920" i="17"/>
  <c r="J921" i="17"/>
  <c r="K921" i="17"/>
  <c r="M921" i="17"/>
  <c r="J922" i="17"/>
  <c r="K922" i="17"/>
  <c r="M922" i="17"/>
  <c r="J923" i="17"/>
  <c r="K923" i="17"/>
  <c r="M923" i="17"/>
  <c r="J924" i="17"/>
  <c r="K924" i="17"/>
  <c r="M924" i="17"/>
  <c r="J925" i="17"/>
  <c r="K925" i="17"/>
  <c r="M925" i="17"/>
  <c r="J926" i="17"/>
  <c r="K926" i="17"/>
  <c r="M926" i="17"/>
  <c r="J927" i="17"/>
  <c r="K927" i="17"/>
  <c r="M927" i="17"/>
  <c r="J928" i="17"/>
  <c r="K928" i="17"/>
  <c r="M928" i="17"/>
  <c r="J929" i="17"/>
  <c r="K929" i="17"/>
  <c r="M929" i="17"/>
  <c r="J930" i="17"/>
  <c r="K930" i="17"/>
  <c r="M930" i="17"/>
  <c r="J931" i="17"/>
  <c r="K931" i="17"/>
  <c r="M931" i="17"/>
  <c r="J932" i="17"/>
  <c r="K932" i="17"/>
  <c r="M932" i="17"/>
  <c r="J933" i="17"/>
  <c r="K933" i="17"/>
  <c r="M933" i="17"/>
  <c r="J934" i="17"/>
  <c r="K934" i="17"/>
  <c r="M934" i="17"/>
  <c r="J935" i="17"/>
  <c r="K935" i="17"/>
  <c r="M935" i="17"/>
  <c r="J936" i="17"/>
  <c r="K936" i="17"/>
  <c r="M936" i="17"/>
  <c r="J937" i="17"/>
  <c r="K937" i="17"/>
  <c r="M937" i="17"/>
  <c r="J938" i="17"/>
  <c r="K938" i="17"/>
  <c r="M938" i="17"/>
  <c r="J939" i="17"/>
  <c r="K939" i="17"/>
  <c r="M939" i="17"/>
  <c r="J940" i="17"/>
  <c r="K940" i="17"/>
  <c r="M940" i="17"/>
  <c r="J941" i="17"/>
  <c r="K941" i="17"/>
  <c r="M941" i="17"/>
  <c r="J942" i="17"/>
  <c r="K942" i="17"/>
  <c r="M942" i="17"/>
  <c r="J943" i="17"/>
  <c r="K943" i="17"/>
  <c r="M943" i="17"/>
  <c r="J944" i="17"/>
  <c r="K944" i="17"/>
  <c r="M944" i="17"/>
  <c r="J945" i="17"/>
  <c r="K945" i="17"/>
  <c r="M945" i="17"/>
  <c r="J946" i="17"/>
  <c r="K946" i="17"/>
  <c r="M946" i="17"/>
  <c r="J947" i="17"/>
  <c r="K947" i="17"/>
  <c r="M947" i="17"/>
  <c r="J948" i="17"/>
  <c r="K948" i="17"/>
  <c r="M948" i="17"/>
  <c r="J949" i="17"/>
  <c r="K949" i="17"/>
  <c r="M949" i="17"/>
  <c r="J950" i="17"/>
  <c r="K950" i="17"/>
  <c r="M950" i="17"/>
  <c r="J951" i="17"/>
  <c r="K951" i="17"/>
  <c r="M951" i="17"/>
  <c r="J952" i="17"/>
  <c r="K952" i="17"/>
  <c r="M952" i="17"/>
  <c r="J953" i="17"/>
  <c r="K953" i="17"/>
  <c r="M953" i="17"/>
  <c r="J954" i="17"/>
  <c r="K954" i="17"/>
  <c r="M954" i="17"/>
  <c r="J955" i="17"/>
  <c r="K955" i="17"/>
  <c r="M955" i="17"/>
  <c r="J956" i="17"/>
  <c r="K956" i="17"/>
  <c r="M956" i="17"/>
  <c r="J957" i="17"/>
  <c r="K957" i="17"/>
  <c r="M957" i="17"/>
  <c r="J958" i="17"/>
  <c r="K958" i="17"/>
  <c r="M958" i="17"/>
  <c r="J959" i="17"/>
  <c r="K959" i="17"/>
  <c r="M959" i="17"/>
  <c r="J960" i="17"/>
  <c r="K960" i="17"/>
  <c r="M960" i="17"/>
  <c r="J961" i="17"/>
  <c r="K961" i="17"/>
  <c r="M961" i="17"/>
  <c r="J962" i="17"/>
  <c r="K962" i="17"/>
  <c r="M962" i="17"/>
  <c r="J963" i="17"/>
  <c r="K963" i="17"/>
  <c r="M963" i="17"/>
  <c r="J964" i="17"/>
  <c r="K964" i="17"/>
  <c r="M964" i="17"/>
  <c r="J965" i="17"/>
  <c r="K965" i="17"/>
  <c r="M965" i="17"/>
  <c r="J966" i="17"/>
  <c r="K966" i="17"/>
  <c r="M966" i="17"/>
  <c r="J967" i="17"/>
  <c r="K967" i="17"/>
  <c r="M967" i="17"/>
  <c r="J968" i="17"/>
  <c r="K968" i="17"/>
  <c r="M968" i="17"/>
  <c r="J969" i="17"/>
  <c r="K969" i="17"/>
  <c r="M969" i="17"/>
  <c r="J970" i="17"/>
  <c r="K970" i="17"/>
  <c r="M970" i="17"/>
  <c r="J971" i="17"/>
  <c r="K971" i="17"/>
  <c r="M971" i="17"/>
  <c r="J972" i="17"/>
  <c r="K972" i="17"/>
  <c r="M972" i="17"/>
  <c r="J973" i="17"/>
  <c r="K973" i="17"/>
  <c r="M973" i="17"/>
  <c r="J974" i="17"/>
  <c r="K974" i="17"/>
  <c r="M974" i="17"/>
  <c r="J975" i="17"/>
  <c r="K975" i="17"/>
  <c r="M975" i="17"/>
  <c r="J976" i="17"/>
  <c r="K976" i="17"/>
  <c r="M976" i="17"/>
  <c r="J977" i="17"/>
  <c r="K977" i="17"/>
  <c r="M977" i="17"/>
  <c r="J978" i="17"/>
  <c r="K978" i="17"/>
  <c r="M978" i="17"/>
  <c r="J979" i="17"/>
  <c r="K979" i="17"/>
  <c r="M979" i="17"/>
  <c r="J980" i="17"/>
  <c r="K980" i="17"/>
  <c r="M980" i="17"/>
  <c r="J981" i="17"/>
  <c r="K981" i="17"/>
  <c r="M981" i="17"/>
  <c r="J982" i="17"/>
  <c r="K982" i="17"/>
  <c r="M982" i="17"/>
  <c r="J983" i="17"/>
  <c r="K983" i="17"/>
  <c r="M983" i="17"/>
  <c r="J984" i="17"/>
  <c r="K984" i="17"/>
  <c r="M984" i="17"/>
  <c r="J985" i="17"/>
  <c r="K985" i="17"/>
  <c r="M985" i="17"/>
  <c r="J986" i="17"/>
  <c r="K986" i="17"/>
  <c r="M986" i="17"/>
  <c r="J987" i="17"/>
  <c r="K987" i="17"/>
  <c r="M987" i="17"/>
  <c r="J988" i="17"/>
  <c r="K988" i="17"/>
  <c r="M988" i="17"/>
  <c r="J989" i="17"/>
  <c r="K989" i="17"/>
  <c r="M989" i="17"/>
  <c r="J990" i="17"/>
  <c r="K990" i="17"/>
  <c r="M990" i="17"/>
  <c r="J991" i="17"/>
  <c r="K991" i="17"/>
  <c r="M991" i="17"/>
  <c r="J992" i="17"/>
  <c r="K992" i="17"/>
  <c r="M992" i="17"/>
  <c r="J993" i="17"/>
  <c r="K993" i="17"/>
  <c r="M993" i="17"/>
  <c r="J994" i="17"/>
  <c r="K994" i="17"/>
  <c r="M994" i="17"/>
  <c r="J995" i="17"/>
  <c r="K995" i="17"/>
  <c r="M995" i="17"/>
  <c r="J996" i="17"/>
  <c r="K996" i="17"/>
  <c r="M996" i="17"/>
  <c r="J997" i="17"/>
  <c r="K997" i="17"/>
  <c r="M997" i="17"/>
  <c r="J998" i="17"/>
  <c r="K998" i="17"/>
  <c r="M998" i="17"/>
  <c r="J999" i="17"/>
  <c r="K999" i="17"/>
  <c r="M999" i="17"/>
  <c r="J1000" i="17"/>
  <c r="K1000" i="17"/>
  <c r="M1000" i="17"/>
  <c r="O10" i="17"/>
  <c r="K11" i="17"/>
  <c r="K4" i="17"/>
  <c r="K5" i="17"/>
  <c r="K6" i="17"/>
  <c r="K7" i="17"/>
  <c r="K3" i="17"/>
  <c r="O7" i="17"/>
  <c r="M5" i="17"/>
  <c r="O3" i="17"/>
  <c r="G12" i="17"/>
  <c r="G335" i="17"/>
  <c r="G336" i="17"/>
  <c r="G337" i="17"/>
  <c r="G338" i="17"/>
  <c r="G339" i="17"/>
  <c r="G340" i="17"/>
  <c r="G341" i="17"/>
  <c r="G342" i="17"/>
  <c r="G343" i="17"/>
  <c r="G344" i="17"/>
  <c r="G345" i="17"/>
  <c r="G346" i="17"/>
  <c r="G347" i="17"/>
  <c r="G348" i="17"/>
  <c r="G349" i="17"/>
  <c r="G350" i="17"/>
  <c r="G351" i="17"/>
  <c r="G352" i="17"/>
  <c r="G353" i="17"/>
  <c r="G354" i="17"/>
  <c r="G355" i="17"/>
  <c r="G356" i="17"/>
  <c r="G357" i="17"/>
  <c r="G358" i="17"/>
  <c r="G359" i="17"/>
  <c r="G360" i="17"/>
  <c r="G361" i="17"/>
  <c r="G362" i="17"/>
  <c r="G363" i="17"/>
  <c r="G364" i="17"/>
  <c r="G365" i="17"/>
  <c r="G366" i="17"/>
  <c r="G367" i="17"/>
  <c r="G368" i="17"/>
  <c r="G369" i="17"/>
  <c r="G370" i="17"/>
  <c r="G371" i="17"/>
  <c r="G372" i="17"/>
  <c r="G373" i="17"/>
  <c r="G374" i="17"/>
  <c r="G375" i="17"/>
  <c r="G376" i="17"/>
  <c r="G377" i="17"/>
  <c r="G378" i="17"/>
  <c r="G379" i="17"/>
  <c r="G380" i="17"/>
  <c r="G381" i="17"/>
  <c r="G382" i="17"/>
  <c r="G383" i="17"/>
  <c r="G384" i="17"/>
  <c r="G385" i="17"/>
  <c r="G386" i="17"/>
  <c r="G387" i="17"/>
  <c r="G388" i="17"/>
  <c r="G389" i="17"/>
  <c r="G390" i="17"/>
  <c r="G391" i="17"/>
  <c r="G392" i="17"/>
  <c r="G393" i="17"/>
  <c r="G394" i="17"/>
  <c r="G395" i="17"/>
  <c r="G396" i="17"/>
  <c r="G397" i="17"/>
  <c r="G398" i="17"/>
  <c r="G399" i="17"/>
  <c r="G400" i="17"/>
  <c r="G401" i="17"/>
  <c r="G402" i="17"/>
  <c r="G403" i="17"/>
  <c r="G404" i="17"/>
  <c r="G405" i="17"/>
  <c r="G406" i="17"/>
  <c r="G407" i="17"/>
  <c r="G408" i="17"/>
  <c r="G409" i="17"/>
  <c r="G410" i="17"/>
  <c r="G411" i="17"/>
  <c r="G412" i="17"/>
  <c r="G413" i="17"/>
  <c r="G414" i="17"/>
  <c r="G415" i="17"/>
  <c r="G416" i="17"/>
  <c r="G417" i="17"/>
  <c r="G418" i="17"/>
  <c r="G419" i="17"/>
  <c r="G420" i="17"/>
  <c r="G421" i="17"/>
  <c r="G422" i="17"/>
  <c r="G423" i="17"/>
  <c r="G424" i="17"/>
  <c r="G425" i="17"/>
  <c r="G426" i="17"/>
  <c r="G427" i="17"/>
  <c r="G428" i="17"/>
  <c r="G429" i="17"/>
  <c r="G430" i="17"/>
  <c r="G431" i="17"/>
  <c r="G432" i="17"/>
  <c r="G433" i="17"/>
  <c r="G434" i="17"/>
  <c r="G435" i="17"/>
  <c r="G436" i="17"/>
  <c r="G437" i="17"/>
  <c r="G438" i="17"/>
  <c r="G439" i="17"/>
  <c r="G440" i="17"/>
  <c r="G441" i="17"/>
  <c r="G442" i="17"/>
  <c r="G443" i="17"/>
  <c r="G444" i="17"/>
  <c r="G445" i="17"/>
  <c r="G446" i="17"/>
  <c r="G447" i="17"/>
  <c r="G448" i="17"/>
  <c r="G449" i="17"/>
  <c r="G450" i="17"/>
  <c r="G451" i="17"/>
  <c r="G452" i="17"/>
  <c r="G453" i="17"/>
  <c r="G454" i="17"/>
  <c r="G455" i="17"/>
  <c r="G456" i="17"/>
  <c r="G457" i="17"/>
  <c r="G458" i="17"/>
  <c r="G459" i="17"/>
  <c r="G460" i="17"/>
  <c r="G461" i="17"/>
  <c r="G462" i="17"/>
  <c r="G463" i="17"/>
  <c r="G464" i="17"/>
  <c r="G465" i="17"/>
  <c r="G466" i="17"/>
  <c r="G467" i="17"/>
  <c r="G468" i="17"/>
  <c r="G469" i="17"/>
  <c r="G470" i="17"/>
  <c r="G471" i="17"/>
  <c r="G472" i="17"/>
  <c r="G473" i="17"/>
  <c r="G474" i="17"/>
  <c r="G475" i="17"/>
  <c r="G476" i="17"/>
  <c r="G477" i="17"/>
  <c r="G478" i="17"/>
  <c r="G479" i="17"/>
  <c r="G480" i="17"/>
  <c r="G481" i="17"/>
  <c r="G482" i="17"/>
  <c r="G483" i="17"/>
  <c r="G484" i="17"/>
  <c r="G485" i="17"/>
  <c r="G486" i="17"/>
  <c r="G487" i="17"/>
  <c r="G488" i="17"/>
  <c r="G489" i="17"/>
  <c r="G490" i="17"/>
  <c r="G491" i="17"/>
  <c r="G492" i="17"/>
  <c r="G493" i="17"/>
  <c r="G494" i="17"/>
  <c r="G495" i="17"/>
  <c r="G496" i="17"/>
  <c r="G497" i="17"/>
  <c r="G498" i="17"/>
  <c r="G499" i="17"/>
  <c r="G500" i="17"/>
  <c r="G501" i="17"/>
  <c r="G502" i="17"/>
  <c r="G503" i="17"/>
  <c r="G504" i="17"/>
  <c r="G505" i="17"/>
  <c r="G506" i="17"/>
  <c r="G507" i="17"/>
  <c r="G508" i="17"/>
  <c r="G509" i="17"/>
  <c r="G510" i="17"/>
  <c r="G511" i="17"/>
  <c r="G512" i="17"/>
  <c r="G513" i="17"/>
  <c r="G514" i="17"/>
  <c r="G515" i="17"/>
  <c r="G516" i="17"/>
  <c r="G517" i="17"/>
  <c r="G518" i="17"/>
  <c r="G519" i="17"/>
  <c r="G520" i="17"/>
  <c r="G521" i="17"/>
  <c r="G522" i="17"/>
  <c r="G523" i="17"/>
  <c r="G524" i="17"/>
  <c r="G525" i="17"/>
  <c r="G526" i="17"/>
  <c r="G527" i="17"/>
  <c r="G528" i="17"/>
  <c r="G529" i="17"/>
  <c r="G530" i="17"/>
  <c r="G531" i="17"/>
  <c r="G532" i="17"/>
  <c r="G533" i="17"/>
  <c r="G534" i="17"/>
  <c r="G535" i="17"/>
  <c r="G536" i="17"/>
  <c r="G537" i="17"/>
  <c r="G538" i="17"/>
  <c r="G539" i="17"/>
  <c r="G540" i="17"/>
  <c r="G541" i="17"/>
  <c r="G542" i="17"/>
  <c r="G543" i="17"/>
  <c r="G544" i="17"/>
  <c r="G545" i="17"/>
  <c r="G546" i="17"/>
  <c r="G547" i="17"/>
  <c r="G548" i="17"/>
  <c r="G549" i="17"/>
  <c r="G550" i="17"/>
  <c r="G551" i="17"/>
  <c r="G552" i="17"/>
  <c r="G553" i="17"/>
  <c r="G554" i="17"/>
  <c r="G555" i="17"/>
  <c r="G556" i="17"/>
  <c r="G557" i="17"/>
  <c r="G558" i="17"/>
  <c r="G559" i="17"/>
  <c r="G560" i="17"/>
  <c r="G561" i="17"/>
  <c r="G562" i="17"/>
  <c r="G563" i="17"/>
  <c r="G564" i="17"/>
  <c r="G565" i="17"/>
  <c r="G566" i="17"/>
  <c r="G567" i="17"/>
  <c r="G568" i="17"/>
  <c r="G569" i="17"/>
  <c r="G570" i="17"/>
  <c r="G571" i="17"/>
  <c r="G572" i="17"/>
  <c r="G573" i="17"/>
  <c r="G574" i="17"/>
  <c r="G575" i="17"/>
  <c r="G576" i="17"/>
  <c r="G577" i="17"/>
  <c r="G578" i="17"/>
  <c r="G579" i="17"/>
  <c r="G580" i="17"/>
  <c r="G581" i="17"/>
  <c r="G582" i="17"/>
  <c r="G583" i="17"/>
  <c r="G584" i="17"/>
  <c r="G585" i="17"/>
  <c r="G586" i="17"/>
  <c r="G587" i="17"/>
  <c r="G588" i="17"/>
  <c r="G589" i="17"/>
  <c r="G590" i="17"/>
  <c r="G591" i="17"/>
  <c r="G592" i="17"/>
  <c r="G593" i="17"/>
  <c r="G594" i="17"/>
  <c r="G595" i="17"/>
  <c r="G596" i="17"/>
  <c r="G597" i="17"/>
  <c r="G598" i="17"/>
  <c r="G599" i="17"/>
  <c r="G600" i="17"/>
  <c r="G601" i="17"/>
  <c r="G602" i="17"/>
  <c r="G603" i="17"/>
  <c r="G604" i="17"/>
  <c r="G605" i="17"/>
  <c r="G606" i="17"/>
  <c r="G607" i="17"/>
  <c r="G608" i="17"/>
  <c r="G609" i="17"/>
  <c r="G610" i="17"/>
  <c r="G611" i="17"/>
  <c r="G612" i="17"/>
  <c r="G613" i="17"/>
  <c r="G614" i="17"/>
  <c r="G615" i="17"/>
  <c r="G616" i="17"/>
  <c r="G617" i="17"/>
  <c r="G618" i="17"/>
  <c r="G619" i="17"/>
  <c r="G620" i="17"/>
  <c r="G621" i="17"/>
  <c r="G622" i="17"/>
  <c r="G623" i="17"/>
  <c r="G624" i="17"/>
  <c r="G625" i="17"/>
  <c r="G626" i="17"/>
  <c r="G627" i="17"/>
  <c r="G628" i="17"/>
  <c r="G629" i="17"/>
  <c r="G630" i="17"/>
  <c r="G631" i="17"/>
  <c r="G632" i="17"/>
  <c r="G633" i="17"/>
  <c r="G634" i="17"/>
  <c r="G635" i="17"/>
  <c r="G636" i="17"/>
  <c r="G637" i="17"/>
  <c r="G638" i="17"/>
  <c r="G639" i="17"/>
  <c r="G640" i="17"/>
  <c r="G641" i="17"/>
  <c r="G642" i="17"/>
  <c r="G643" i="17"/>
  <c r="G644" i="17"/>
  <c r="G645" i="17"/>
  <c r="G646" i="17"/>
  <c r="G647" i="17"/>
  <c r="G648" i="17"/>
  <c r="G649" i="17"/>
  <c r="G650" i="17"/>
  <c r="G651" i="17"/>
  <c r="G652" i="17"/>
  <c r="G653" i="17"/>
  <c r="G654" i="17"/>
  <c r="G655" i="17"/>
  <c r="G656" i="17"/>
  <c r="G657" i="17"/>
  <c r="G658" i="17"/>
  <c r="G659" i="17"/>
  <c r="G660" i="17"/>
  <c r="G661" i="17"/>
  <c r="G662" i="17"/>
  <c r="G663" i="17"/>
  <c r="G664" i="17"/>
  <c r="G665" i="17"/>
  <c r="G666" i="17"/>
  <c r="G667" i="17"/>
  <c r="G668" i="17"/>
  <c r="G669" i="17"/>
  <c r="G670" i="17"/>
  <c r="G671" i="17"/>
  <c r="G672" i="17"/>
  <c r="G673" i="17"/>
  <c r="G674" i="17"/>
  <c r="G675" i="17"/>
  <c r="G676" i="17"/>
  <c r="G677" i="17"/>
  <c r="G678" i="17"/>
  <c r="G679" i="17"/>
  <c r="G680" i="17"/>
  <c r="G681" i="17"/>
  <c r="G682" i="17"/>
  <c r="G683" i="17"/>
  <c r="G684" i="17"/>
  <c r="G685" i="17"/>
  <c r="G686" i="17"/>
  <c r="G687" i="17"/>
  <c r="G688" i="17"/>
  <c r="G689" i="17"/>
  <c r="G690" i="17"/>
  <c r="G691" i="17"/>
  <c r="G692" i="17"/>
  <c r="G693" i="17"/>
  <c r="G694" i="17"/>
  <c r="G695" i="17"/>
  <c r="G696" i="17"/>
  <c r="G697" i="17"/>
  <c r="G698" i="17"/>
  <c r="G699" i="17"/>
  <c r="G700" i="17"/>
  <c r="G701" i="17"/>
  <c r="G702" i="17"/>
  <c r="G703" i="17"/>
  <c r="G704" i="17"/>
  <c r="G705" i="17"/>
  <c r="G706" i="17"/>
  <c r="G707" i="17"/>
  <c r="G708" i="17"/>
  <c r="G709" i="17"/>
  <c r="G710" i="17"/>
  <c r="G711" i="17"/>
  <c r="G712" i="17"/>
  <c r="G713" i="17"/>
  <c r="G714" i="17"/>
  <c r="G715" i="17"/>
  <c r="G716" i="17"/>
  <c r="G717" i="17"/>
  <c r="G718" i="17"/>
  <c r="G719" i="17"/>
  <c r="G720" i="17"/>
  <c r="G721" i="17"/>
  <c r="G722" i="17"/>
  <c r="G723" i="17"/>
  <c r="G724" i="17"/>
  <c r="G725" i="17"/>
  <c r="G726" i="17"/>
  <c r="G727" i="17"/>
  <c r="G728" i="17"/>
  <c r="G729" i="17"/>
  <c r="G730" i="17"/>
  <c r="G731" i="17"/>
  <c r="G732" i="17"/>
  <c r="G733" i="17"/>
  <c r="G734" i="17"/>
  <c r="G735" i="17"/>
  <c r="G736" i="17"/>
  <c r="G737" i="17"/>
  <c r="G738" i="17"/>
  <c r="G739" i="17"/>
  <c r="G740" i="17"/>
  <c r="G741" i="17"/>
  <c r="G742" i="17"/>
  <c r="G743" i="17"/>
  <c r="G744" i="17"/>
  <c r="G745" i="17"/>
  <c r="G746" i="17"/>
  <c r="G747" i="17"/>
  <c r="G748" i="17"/>
  <c r="G749" i="17"/>
  <c r="G750" i="17"/>
  <c r="G751" i="17"/>
  <c r="G752" i="17"/>
  <c r="G753" i="17"/>
  <c r="G754" i="17"/>
  <c r="G755" i="17"/>
  <c r="G756" i="17"/>
  <c r="G757" i="17"/>
  <c r="G758" i="17"/>
  <c r="G759" i="17"/>
  <c r="G760" i="17"/>
  <c r="G761" i="17"/>
  <c r="G762" i="17"/>
  <c r="G763" i="17"/>
  <c r="G764" i="17"/>
  <c r="G765" i="17"/>
  <c r="G766" i="17"/>
  <c r="G767" i="17"/>
  <c r="G768" i="17"/>
  <c r="G769" i="17"/>
  <c r="G770" i="17"/>
  <c r="G771" i="17"/>
  <c r="G772" i="17"/>
  <c r="G773" i="17"/>
  <c r="G774" i="17"/>
  <c r="G775" i="17"/>
  <c r="G776" i="17"/>
  <c r="G777" i="17"/>
  <c r="G778" i="17"/>
  <c r="G779" i="17"/>
  <c r="G780" i="17"/>
  <c r="G781" i="17"/>
  <c r="G782" i="17"/>
  <c r="G783" i="17"/>
  <c r="G784" i="17"/>
  <c r="G785" i="17"/>
  <c r="G786" i="17"/>
  <c r="G787" i="17"/>
  <c r="G788" i="17"/>
  <c r="G789" i="17"/>
  <c r="G790" i="17"/>
  <c r="G791" i="17"/>
  <c r="G792" i="17"/>
  <c r="G793" i="17"/>
  <c r="G794" i="17"/>
  <c r="G795" i="17"/>
  <c r="G796" i="17"/>
  <c r="G797" i="17"/>
  <c r="G798" i="17"/>
  <c r="G799" i="17"/>
  <c r="G800" i="17"/>
  <c r="G801" i="17"/>
  <c r="G802" i="17"/>
  <c r="G803" i="17"/>
  <c r="G804" i="17"/>
  <c r="G805" i="17"/>
  <c r="G806" i="17"/>
  <c r="G807" i="17"/>
  <c r="G808" i="17"/>
  <c r="G809" i="17"/>
  <c r="G810" i="17"/>
  <c r="G811" i="17"/>
  <c r="G812" i="17"/>
  <c r="G813" i="17"/>
  <c r="G814" i="17"/>
  <c r="G815" i="17"/>
  <c r="G816" i="17"/>
  <c r="G817" i="17"/>
  <c r="G818" i="17"/>
  <c r="G819" i="17"/>
  <c r="G820" i="17"/>
  <c r="G821" i="17"/>
  <c r="G822" i="17"/>
  <c r="G823" i="17"/>
  <c r="G824" i="17"/>
  <c r="G825" i="17"/>
  <c r="G826" i="17"/>
  <c r="G827" i="17"/>
  <c r="G828" i="17"/>
  <c r="G829" i="17"/>
  <c r="G830" i="17"/>
  <c r="G831" i="17"/>
  <c r="G832" i="17"/>
  <c r="G833" i="17"/>
  <c r="G834" i="17"/>
  <c r="G835" i="17"/>
  <c r="G836" i="17"/>
  <c r="G837" i="17"/>
  <c r="G838" i="17"/>
  <c r="G839" i="17"/>
  <c r="G840" i="17"/>
  <c r="G841" i="17"/>
  <c r="G842" i="17"/>
  <c r="G843" i="17"/>
  <c r="G844" i="17"/>
  <c r="G845" i="17"/>
  <c r="G846" i="17"/>
  <c r="G847" i="17"/>
  <c r="G848" i="17"/>
  <c r="G849" i="17"/>
  <c r="G850" i="17"/>
  <c r="G851" i="17"/>
  <c r="G852" i="17"/>
  <c r="G853" i="17"/>
  <c r="G854" i="17"/>
  <c r="G855" i="17"/>
  <c r="G856" i="17"/>
  <c r="G857" i="17"/>
  <c r="G858" i="17"/>
  <c r="G859" i="17"/>
  <c r="G860" i="17"/>
  <c r="G861" i="17"/>
  <c r="G862" i="17"/>
  <c r="G863" i="17"/>
  <c r="G864" i="17"/>
  <c r="G865" i="17"/>
  <c r="G866" i="17"/>
  <c r="G867" i="17"/>
  <c r="G868" i="17"/>
  <c r="G869" i="17"/>
  <c r="G870" i="17"/>
  <c r="G871" i="17"/>
  <c r="G872" i="17"/>
  <c r="G873" i="17"/>
  <c r="G874" i="17"/>
  <c r="G875" i="17"/>
  <c r="G876" i="17"/>
  <c r="G877" i="17"/>
  <c r="G878" i="17"/>
  <c r="G879" i="17"/>
  <c r="G880" i="17"/>
  <c r="G881" i="17"/>
  <c r="G882" i="17"/>
  <c r="G883" i="17"/>
  <c r="G884" i="17"/>
  <c r="G885" i="17"/>
  <c r="G886" i="17"/>
  <c r="G887" i="17"/>
  <c r="G888" i="17"/>
  <c r="G889" i="17"/>
  <c r="G890" i="17"/>
  <c r="G891" i="17"/>
  <c r="G892" i="17"/>
  <c r="G893" i="17"/>
  <c r="G894" i="17"/>
  <c r="G895" i="17"/>
  <c r="G896" i="17"/>
  <c r="G897" i="17"/>
  <c r="G898" i="17"/>
  <c r="G899" i="17"/>
  <c r="G900" i="17"/>
  <c r="G901" i="17"/>
  <c r="G902" i="17"/>
  <c r="G903" i="17"/>
  <c r="G904" i="17"/>
  <c r="G905" i="17"/>
  <c r="G906" i="17"/>
  <c r="G907" i="17"/>
  <c r="G908" i="17"/>
  <c r="G909" i="17"/>
  <c r="G910" i="17"/>
  <c r="G911" i="17"/>
  <c r="G912" i="17"/>
  <c r="G913" i="17"/>
  <c r="G914" i="17"/>
  <c r="G915" i="17"/>
  <c r="G916" i="17"/>
  <c r="G917" i="17"/>
  <c r="G918" i="17"/>
  <c r="G919" i="17"/>
  <c r="G920" i="17"/>
  <c r="G921" i="17"/>
  <c r="G922" i="17"/>
  <c r="G923" i="17"/>
  <c r="G924" i="17"/>
  <c r="G925" i="17"/>
  <c r="G926" i="17"/>
  <c r="G927" i="17"/>
  <c r="G928" i="17"/>
  <c r="G929" i="17"/>
  <c r="G930" i="17"/>
  <c r="G931" i="17"/>
  <c r="G932" i="17"/>
  <c r="G933" i="17"/>
  <c r="G934" i="17"/>
  <c r="G935" i="17"/>
  <c r="G936" i="17"/>
  <c r="G937" i="17"/>
  <c r="G938" i="17"/>
  <c r="G939" i="17"/>
  <c r="G940" i="17"/>
  <c r="G941" i="17"/>
  <c r="G942" i="17"/>
  <c r="G943" i="17"/>
  <c r="G944" i="17"/>
  <c r="G945" i="17"/>
  <c r="G946" i="17"/>
  <c r="G947" i="17"/>
  <c r="G948" i="17"/>
  <c r="G949" i="17"/>
  <c r="G950" i="17"/>
  <c r="G951" i="17"/>
  <c r="G952" i="17"/>
  <c r="G953" i="17"/>
  <c r="G954" i="17"/>
  <c r="G955" i="17"/>
  <c r="G956" i="17"/>
  <c r="G957" i="17"/>
  <c r="G958" i="17"/>
  <c r="G959" i="17"/>
  <c r="G960" i="17"/>
  <c r="G961" i="17"/>
  <c r="G962" i="17"/>
  <c r="G963" i="17"/>
  <c r="G964" i="17"/>
  <c r="G965" i="17"/>
  <c r="G966" i="17"/>
  <c r="G967" i="17"/>
  <c r="G968" i="17"/>
  <c r="G969" i="17"/>
  <c r="G970" i="17"/>
  <c r="G971" i="17"/>
  <c r="G972" i="17"/>
  <c r="G973" i="17"/>
  <c r="G974" i="17"/>
  <c r="G975" i="17"/>
  <c r="G976" i="17"/>
  <c r="G977" i="17"/>
  <c r="G978" i="17"/>
  <c r="G979" i="17"/>
  <c r="G980" i="17"/>
  <c r="G981" i="17"/>
  <c r="G982" i="17"/>
  <c r="G983" i="17"/>
  <c r="G984" i="17"/>
  <c r="G985" i="17"/>
  <c r="G986" i="17"/>
  <c r="G987" i="17"/>
  <c r="G988" i="17"/>
  <c r="G989" i="17"/>
  <c r="G990" i="17"/>
  <c r="G991" i="17"/>
  <c r="G992" i="17"/>
  <c r="G993" i="17"/>
  <c r="G994" i="17"/>
  <c r="G995" i="17"/>
  <c r="G996" i="17"/>
  <c r="G997" i="17"/>
  <c r="G998" i="17"/>
  <c r="G999" i="17"/>
  <c r="G1000" i="17"/>
  <c r="G11" i="17"/>
  <c r="D12" i="17" s="1"/>
  <c r="E12" i="17" s="1"/>
  <c r="F335" i="17"/>
  <c r="F336" i="17"/>
  <c r="F337" i="17"/>
  <c r="F338" i="17"/>
  <c r="F339" i="17"/>
  <c r="F340" i="17"/>
  <c r="F341" i="17"/>
  <c r="F342" i="17"/>
  <c r="F343" i="17"/>
  <c r="F344" i="17"/>
  <c r="F345" i="17"/>
  <c r="F346" i="17"/>
  <c r="F347" i="17"/>
  <c r="F348" i="17"/>
  <c r="F349" i="17"/>
  <c r="F350" i="17"/>
  <c r="F351" i="17"/>
  <c r="F352" i="17"/>
  <c r="F353" i="17"/>
  <c r="F354" i="17"/>
  <c r="F355" i="17"/>
  <c r="F356" i="17"/>
  <c r="F357" i="17"/>
  <c r="F358" i="17"/>
  <c r="F359" i="17"/>
  <c r="F360" i="17"/>
  <c r="F361" i="17"/>
  <c r="F362" i="17"/>
  <c r="F363" i="17"/>
  <c r="F364" i="17"/>
  <c r="F365" i="17"/>
  <c r="F366" i="17"/>
  <c r="F367" i="17"/>
  <c r="F368" i="17"/>
  <c r="F369" i="17"/>
  <c r="F370" i="17"/>
  <c r="F371" i="17"/>
  <c r="F372" i="17"/>
  <c r="F373" i="17"/>
  <c r="F374" i="17"/>
  <c r="F375" i="17"/>
  <c r="F376" i="17"/>
  <c r="F377" i="17"/>
  <c r="F378" i="17"/>
  <c r="F379" i="17"/>
  <c r="F380" i="17"/>
  <c r="F381" i="17"/>
  <c r="F382" i="17"/>
  <c r="F383" i="17"/>
  <c r="F384" i="17"/>
  <c r="F385" i="17"/>
  <c r="F386" i="17"/>
  <c r="F387" i="17"/>
  <c r="F388" i="17"/>
  <c r="F389" i="17"/>
  <c r="F390" i="17"/>
  <c r="F391" i="17"/>
  <c r="F392" i="17"/>
  <c r="F393" i="17"/>
  <c r="F394" i="17"/>
  <c r="F395" i="17"/>
  <c r="F396" i="17"/>
  <c r="F397" i="17"/>
  <c r="F398" i="17"/>
  <c r="F399" i="17"/>
  <c r="F400" i="17"/>
  <c r="F401" i="17"/>
  <c r="F402" i="17"/>
  <c r="F403" i="17"/>
  <c r="F404" i="17"/>
  <c r="F405" i="17"/>
  <c r="F406" i="17"/>
  <c r="F407" i="17"/>
  <c r="F408" i="17"/>
  <c r="F409" i="17"/>
  <c r="F410" i="17"/>
  <c r="F411" i="17"/>
  <c r="F412" i="17"/>
  <c r="F413" i="17"/>
  <c r="F414" i="17"/>
  <c r="F415" i="17"/>
  <c r="F416" i="17"/>
  <c r="F417" i="17"/>
  <c r="F418" i="17"/>
  <c r="F419" i="17"/>
  <c r="F420" i="17"/>
  <c r="F421" i="17"/>
  <c r="F422" i="17"/>
  <c r="F423" i="17"/>
  <c r="F424" i="17"/>
  <c r="F425" i="17"/>
  <c r="F426" i="17"/>
  <c r="F427" i="17"/>
  <c r="F428" i="17"/>
  <c r="F429" i="17"/>
  <c r="F430" i="17"/>
  <c r="F431" i="17"/>
  <c r="F432" i="17"/>
  <c r="F433" i="17"/>
  <c r="F434" i="17"/>
  <c r="F435" i="17"/>
  <c r="F436" i="17"/>
  <c r="F437" i="17"/>
  <c r="F438" i="17"/>
  <c r="F439" i="17"/>
  <c r="F440" i="17"/>
  <c r="F441" i="17"/>
  <c r="F442" i="17"/>
  <c r="F443" i="17"/>
  <c r="F444" i="17"/>
  <c r="F445" i="17"/>
  <c r="F446" i="17"/>
  <c r="F447" i="17"/>
  <c r="F448" i="17"/>
  <c r="F449" i="17"/>
  <c r="F450" i="17"/>
  <c r="F451" i="17"/>
  <c r="F452" i="17"/>
  <c r="F453" i="17"/>
  <c r="F454" i="17"/>
  <c r="F455" i="17"/>
  <c r="F456" i="17"/>
  <c r="F457" i="17"/>
  <c r="F458" i="17"/>
  <c r="F459" i="17"/>
  <c r="F460" i="17"/>
  <c r="F461" i="17"/>
  <c r="F462" i="17"/>
  <c r="F463" i="17"/>
  <c r="F464" i="17"/>
  <c r="F465" i="17"/>
  <c r="F466" i="17"/>
  <c r="F467" i="17"/>
  <c r="F468" i="17"/>
  <c r="F469" i="17"/>
  <c r="F470" i="17"/>
  <c r="F471" i="17"/>
  <c r="F472" i="17"/>
  <c r="F473" i="17"/>
  <c r="F474" i="17"/>
  <c r="F475" i="17"/>
  <c r="F476" i="17"/>
  <c r="F477" i="17"/>
  <c r="F478" i="17"/>
  <c r="F479" i="17"/>
  <c r="F480" i="17"/>
  <c r="F481" i="17"/>
  <c r="F482" i="17"/>
  <c r="F483" i="17"/>
  <c r="F484" i="17"/>
  <c r="F485" i="17"/>
  <c r="F486" i="17"/>
  <c r="F487" i="17"/>
  <c r="F488" i="17"/>
  <c r="F489" i="17"/>
  <c r="F490" i="17"/>
  <c r="F491" i="17"/>
  <c r="F492" i="17"/>
  <c r="F493" i="17"/>
  <c r="F494" i="17"/>
  <c r="F495" i="17"/>
  <c r="F496" i="17"/>
  <c r="F497" i="17"/>
  <c r="F498" i="17"/>
  <c r="F499" i="17"/>
  <c r="F500" i="17"/>
  <c r="F501" i="17"/>
  <c r="F502" i="17"/>
  <c r="F503" i="17"/>
  <c r="F504" i="17"/>
  <c r="F505" i="17"/>
  <c r="F506" i="17"/>
  <c r="F507" i="17"/>
  <c r="F508" i="17"/>
  <c r="F509" i="17"/>
  <c r="F510" i="17"/>
  <c r="F511" i="17"/>
  <c r="F512" i="17"/>
  <c r="F513" i="17"/>
  <c r="F514" i="17"/>
  <c r="F515" i="17"/>
  <c r="F516" i="17"/>
  <c r="F517" i="17"/>
  <c r="F518" i="17"/>
  <c r="F519" i="17"/>
  <c r="F520" i="17"/>
  <c r="F521" i="17"/>
  <c r="F522" i="17"/>
  <c r="F523" i="17"/>
  <c r="F524" i="17"/>
  <c r="F525" i="17"/>
  <c r="F526" i="17"/>
  <c r="F527" i="17"/>
  <c r="F528" i="17"/>
  <c r="F529" i="17"/>
  <c r="F530" i="17"/>
  <c r="F531" i="17"/>
  <c r="F532" i="17"/>
  <c r="F533" i="17"/>
  <c r="F534" i="17"/>
  <c r="F535" i="17"/>
  <c r="F536" i="17"/>
  <c r="F537" i="17"/>
  <c r="F538" i="17"/>
  <c r="F539" i="17"/>
  <c r="F540" i="17"/>
  <c r="F541" i="17"/>
  <c r="F542" i="17"/>
  <c r="F543" i="17"/>
  <c r="F544" i="17"/>
  <c r="F545" i="17"/>
  <c r="F546" i="17"/>
  <c r="F547" i="17"/>
  <c r="F548" i="17"/>
  <c r="F549" i="17"/>
  <c r="F550" i="17"/>
  <c r="F551" i="17"/>
  <c r="F552" i="17"/>
  <c r="F553" i="17"/>
  <c r="F554" i="17"/>
  <c r="F555" i="17"/>
  <c r="F556" i="17"/>
  <c r="F557" i="17"/>
  <c r="F558" i="17"/>
  <c r="F559" i="17"/>
  <c r="F560" i="17"/>
  <c r="F561" i="17"/>
  <c r="F562" i="17"/>
  <c r="F563" i="17"/>
  <c r="F564" i="17"/>
  <c r="F565" i="17"/>
  <c r="F566" i="17"/>
  <c r="F567" i="17"/>
  <c r="F568" i="17"/>
  <c r="F569" i="17"/>
  <c r="F570" i="17"/>
  <c r="F571" i="17"/>
  <c r="F572" i="17"/>
  <c r="F573" i="17"/>
  <c r="F574" i="17"/>
  <c r="F575" i="17"/>
  <c r="F576" i="17"/>
  <c r="F577" i="17"/>
  <c r="F578" i="17"/>
  <c r="F579" i="17"/>
  <c r="F580" i="17"/>
  <c r="F581" i="17"/>
  <c r="F582" i="17"/>
  <c r="F583" i="17"/>
  <c r="F584" i="17"/>
  <c r="F585" i="17"/>
  <c r="F586" i="17"/>
  <c r="F587" i="17"/>
  <c r="F588" i="17"/>
  <c r="F589" i="17"/>
  <c r="F590" i="17"/>
  <c r="F591" i="17"/>
  <c r="F592" i="17"/>
  <c r="F593" i="17"/>
  <c r="F594" i="17"/>
  <c r="F595" i="17"/>
  <c r="F596" i="17"/>
  <c r="F597" i="17"/>
  <c r="F598" i="17"/>
  <c r="F599" i="17"/>
  <c r="F600" i="17"/>
  <c r="F601" i="17"/>
  <c r="F602" i="17"/>
  <c r="F603" i="17"/>
  <c r="F604" i="17"/>
  <c r="F605" i="17"/>
  <c r="F606" i="17"/>
  <c r="F607" i="17"/>
  <c r="F608" i="17"/>
  <c r="F609" i="17"/>
  <c r="F610" i="17"/>
  <c r="F611" i="17"/>
  <c r="F612" i="17"/>
  <c r="F613" i="17"/>
  <c r="F614" i="17"/>
  <c r="F615" i="17"/>
  <c r="F616" i="17"/>
  <c r="F617" i="17"/>
  <c r="F618" i="17"/>
  <c r="F619" i="17"/>
  <c r="F620" i="17"/>
  <c r="F621" i="17"/>
  <c r="F622" i="17"/>
  <c r="F623" i="17"/>
  <c r="F624" i="17"/>
  <c r="F625" i="17"/>
  <c r="F626" i="17"/>
  <c r="F627" i="17"/>
  <c r="F628" i="17"/>
  <c r="F629" i="17"/>
  <c r="F630" i="17"/>
  <c r="F631" i="17"/>
  <c r="F632" i="17"/>
  <c r="F633" i="17"/>
  <c r="F634" i="17"/>
  <c r="F635" i="17"/>
  <c r="F636" i="17"/>
  <c r="F637" i="17"/>
  <c r="F638" i="17"/>
  <c r="F639" i="17"/>
  <c r="F640" i="17"/>
  <c r="F641" i="17"/>
  <c r="F642" i="17"/>
  <c r="F643" i="17"/>
  <c r="F644" i="17"/>
  <c r="F645" i="17"/>
  <c r="F646" i="17"/>
  <c r="F647" i="17"/>
  <c r="F648" i="17"/>
  <c r="F649" i="17"/>
  <c r="F650" i="17"/>
  <c r="F651" i="17"/>
  <c r="F652" i="17"/>
  <c r="F653" i="17"/>
  <c r="F654" i="17"/>
  <c r="F655" i="17"/>
  <c r="F656" i="17"/>
  <c r="F657" i="17"/>
  <c r="F658" i="17"/>
  <c r="F659" i="17"/>
  <c r="F660" i="17"/>
  <c r="F661" i="17"/>
  <c r="F662" i="17"/>
  <c r="F663" i="17"/>
  <c r="F664" i="17"/>
  <c r="F665" i="17"/>
  <c r="F666" i="17"/>
  <c r="F667" i="17"/>
  <c r="F668" i="17"/>
  <c r="F669" i="17"/>
  <c r="F670" i="17"/>
  <c r="F671" i="17"/>
  <c r="F672" i="17"/>
  <c r="F673" i="17"/>
  <c r="F674" i="17"/>
  <c r="F675" i="17"/>
  <c r="F676" i="17"/>
  <c r="F677" i="17"/>
  <c r="F678" i="17"/>
  <c r="F679" i="17"/>
  <c r="F680" i="17"/>
  <c r="F681" i="17"/>
  <c r="F682" i="17"/>
  <c r="F683" i="17"/>
  <c r="F684" i="17"/>
  <c r="F685" i="17"/>
  <c r="F686" i="17"/>
  <c r="F687" i="17"/>
  <c r="F688" i="17"/>
  <c r="F689" i="17"/>
  <c r="F690" i="17"/>
  <c r="F691" i="17"/>
  <c r="F692" i="17"/>
  <c r="F693" i="17"/>
  <c r="F694" i="17"/>
  <c r="F695" i="17"/>
  <c r="F696" i="17"/>
  <c r="F697" i="17"/>
  <c r="F698" i="17"/>
  <c r="F699" i="17"/>
  <c r="F700" i="17"/>
  <c r="F701" i="17"/>
  <c r="F702" i="17"/>
  <c r="F703" i="17"/>
  <c r="F704" i="17"/>
  <c r="F705" i="17"/>
  <c r="F706" i="17"/>
  <c r="F707" i="17"/>
  <c r="F708" i="17"/>
  <c r="F709" i="17"/>
  <c r="F710" i="17"/>
  <c r="F711" i="17"/>
  <c r="F712" i="17"/>
  <c r="F713" i="17"/>
  <c r="F714" i="17"/>
  <c r="F715" i="17"/>
  <c r="F716" i="17"/>
  <c r="F717" i="17"/>
  <c r="F718" i="17"/>
  <c r="F719" i="17"/>
  <c r="F720" i="17"/>
  <c r="F721" i="17"/>
  <c r="F722" i="17"/>
  <c r="F723" i="17"/>
  <c r="F724" i="17"/>
  <c r="F725" i="17"/>
  <c r="F726" i="17"/>
  <c r="F727" i="17"/>
  <c r="F728" i="17"/>
  <c r="F729" i="17"/>
  <c r="F730" i="17"/>
  <c r="F731" i="17"/>
  <c r="F732" i="17"/>
  <c r="F733" i="17"/>
  <c r="F734" i="17"/>
  <c r="F735" i="17"/>
  <c r="F736" i="17"/>
  <c r="F737" i="17"/>
  <c r="F738" i="17"/>
  <c r="F739" i="17"/>
  <c r="F740" i="17"/>
  <c r="F741" i="17"/>
  <c r="F742" i="17"/>
  <c r="F743" i="17"/>
  <c r="F744" i="17"/>
  <c r="F745" i="17"/>
  <c r="F746" i="17"/>
  <c r="F747" i="17"/>
  <c r="F748" i="17"/>
  <c r="F749" i="17"/>
  <c r="F750" i="17"/>
  <c r="F751" i="17"/>
  <c r="F752" i="17"/>
  <c r="F753" i="17"/>
  <c r="F754" i="17"/>
  <c r="F755" i="17"/>
  <c r="F756" i="17"/>
  <c r="F757" i="17"/>
  <c r="F758" i="17"/>
  <c r="F759" i="17"/>
  <c r="F760" i="17"/>
  <c r="F761" i="17"/>
  <c r="F762" i="17"/>
  <c r="F763" i="17"/>
  <c r="F764" i="17"/>
  <c r="F765" i="17"/>
  <c r="F766" i="17"/>
  <c r="F767" i="17"/>
  <c r="F768" i="17"/>
  <c r="F769" i="17"/>
  <c r="F770" i="17"/>
  <c r="F771" i="17"/>
  <c r="F772" i="17"/>
  <c r="F773" i="17"/>
  <c r="F774" i="17"/>
  <c r="F775" i="17"/>
  <c r="F776" i="17"/>
  <c r="F777" i="17"/>
  <c r="F778" i="17"/>
  <c r="F779" i="17"/>
  <c r="F780" i="17"/>
  <c r="F781" i="17"/>
  <c r="F782" i="17"/>
  <c r="F783" i="17"/>
  <c r="F784" i="17"/>
  <c r="F785" i="17"/>
  <c r="F786" i="17"/>
  <c r="F787" i="17"/>
  <c r="F788" i="17"/>
  <c r="F789" i="17"/>
  <c r="F790" i="17"/>
  <c r="F791" i="17"/>
  <c r="F792" i="17"/>
  <c r="F793" i="17"/>
  <c r="F794" i="17"/>
  <c r="F795" i="17"/>
  <c r="F796" i="17"/>
  <c r="F797" i="17"/>
  <c r="F798" i="17"/>
  <c r="F799" i="17"/>
  <c r="F800" i="17"/>
  <c r="F801" i="17"/>
  <c r="F802" i="17"/>
  <c r="F803" i="17"/>
  <c r="F804" i="17"/>
  <c r="F805" i="17"/>
  <c r="F806" i="17"/>
  <c r="F807" i="17"/>
  <c r="F808" i="17"/>
  <c r="F809" i="17"/>
  <c r="F810" i="17"/>
  <c r="F811" i="17"/>
  <c r="F812" i="17"/>
  <c r="F813" i="17"/>
  <c r="F814" i="17"/>
  <c r="F815" i="17"/>
  <c r="F816" i="17"/>
  <c r="F817" i="17"/>
  <c r="F818" i="17"/>
  <c r="F819" i="17"/>
  <c r="F820" i="17"/>
  <c r="F821" i="17"/>
  <c r="F822" i="17"/>
  <c r="F823" i="17"/>
  <c r="F824" i="17"/>
  <c r="F825" i="17"/>
  <c r="F826" i="17"/>
  <c r="F827" i="17"/>
  <c r="F828" i="17"/>
  <c r="F829" i="17"/>
  <c r="F830" i="17"/>
  <c r="F831" i="17"/>
  <c r="F832" i="17"/>
  <c r="F833" i="17"/>
  <c r="F834" i="17"/>
  <c r="F835" i="17"/>
  <c r="F836" i="17"/>
  <c r="F837" i="17"/>
  <c r="F838" i="17"/>
  <c r="F839" i="17"/>
  <c r="F840" i="17"/>
  <c r="F841" i="17"/>
  <c r="F842" i="17"/>
  <c r="F843" i="17"/>
  <c r="F844" i="17"/>
  <c r="F845" i="17"/>
  <c r="F846" i="17"/>
  <c r="F847" i="17"/>
  <c r="F848" i="17"/>
  <c r="F849" i="17"/>
  <c r="F850" i="17"/>
  <c r="F851" i="17"/>
  <c r="F852" i="17"/>
  <c r="F853" i="17"/>
  <c r="F854" i="17"/>
  <c r="F855" i="17"/>
  <c r="F856" i="17"/>
  <c r="F857" i="17"/>
  <c r="F858" i="17"/>
  <c r="F859" i="17"/>
  <c r="F860" i="17"/>
  <c r="F861" i="17"/>
  <c r="F862" i="17"/>
  <c r="F863" i="17"/>
  <c r="F864" i="17"/>
  <c r="F865" i="17"/>
  <c r="F866" i="17"/>
  <c r="F867" i="17"/>
  <c r="F868" i="17"/>
  <c r="F869" i="17"/>
  <c r="F870" i="17"/>
  <c r="F871" i="17"/>
  <c r="F872" i="17"/>
  <c r="F873" i="17"/>
  <c r="F874" i="17"/>
  <c r="F875" i="17"/>
  <c r="F876" i="17"/>
  <c r="F877" i="17"/>
  <c r="F878" i="17"/>
  <c r="F879" i="17"/>
  <c r="F880" i="17"/>
  <c r="F881" i="17"/>
  <c r="F882" i="17"/>
  <c r="F883" i="17"/>
  <c r="F884" i="17"/>
  <c r="F885" i="17"/>
  <c r="F886" i="17"/>
  <c r="F887" i="17"/>
  <c r="F888" i="17"/>
  <c r="F889" i="17"/>
  <c r="F890" i="17"/>
  <c r="F891" i="17"/>
  <c r="F892" i="17"/>
  <c r="F893" i="17"/>
  <c r="F894" i="17"/>
  <c r="F895" i="17"/>
  <c r="F896" i="17"/>
  <c r="F897" i="17"/>
  <c r="F898" i="17"/>
  <c r="F899" i="17"/>
  <c r="F900" i="17"/>
  <c r="F901" i="17"/>
  <c r="F902" i="17"/>
  <c r="F903" i="17"/>
  <c r="F904" i="17"/>
  <c r="F905" i="17"/>
  <c r="F906" i="17"/>
  <c r="F907" i="17"/>
  <c r="F908" i="17"/>
  <c r="F909" i="17"/>
  <c r="F910" i="17"/>
  <c r="F911" i="17"/>
  <c r="F912" i="17"/>
  <c r="F913" i="17"/>
  <c r="F914" i="17"/>
  <c r="F915" i="17"/>
  <c r="F916" i="17"/>
  <c r="F917" i="17"/>
  <c r="F918" i="17"/>
  <c r="F919" i="17"/>
  <c r="F920" i="17"/>
  <c r="F921" i="17"/>
  <c r="F922" i="17"/>
  <c r="F923" i="17"/>
  <c r="F924" i="17"/>
  <c r="F925" i="17"/>
  <c r="F926" i="17"/>
  <c r="F927" i="17"/>
  <c r="F928" i="17"/>
  <c r="F929" i="17"/>
  <c r="F930" i="17"/>
  <c r="F931" i="17"/>
  <c r="F932" i="17"/>
  <c r="F933" i="17"/>
  <c r="F934" i="17"/>
  <c r="F935" i="17"/>
  <c r="F936" i="17"/>
  <c r="F937" i="17"/>
  <c r="F938" i="17"/>
  <c r="F939" i="17"/>
  <c r="F940" i="17"/>
  <c r="F941" i="17"/>
  <c r="F942" i="17"/>
  <c r="F943" i="17"/>
  <c r="F944" i="17"/>
  <c r="F945" i="17"/>
  <c r="F946" i="17"/>
  <c r="F947" i="17"/>
  <c r="F948" i="17"/>
  <c r="F949" i="17"/>
  <c r="F950" i="17"/>
  <c r="F951" i="17"/>
  <c r="F952" i="17"/>
  <c r="F953" i="17"/>
  <c r="F954" i="17"/>
  <c r="F955" i="17"/>
  <c r="F956" i="17"/>
  <c r="F957" i="17"/>
  <c r="F958" i="17"/>
  <c r="F959" i="17"/>
  <c r="F960" i="17"/>
  <c r="F961" i="17"/>
  <c r="F962" i="17"/>
  <c r="F963" i="17"/>
  <c r="F964" i="17"/>
  <c r="F965" i="17"/>
  <c r="F966" i="17"/>
  <c r="F967" i="17"/>
  <c r="F968" i="17"/>
  <c r="F969" i="17"/>
  <c r="F970" i="17"/>
  <c r="F971" i="17"/>
  <c r="F972" i="17"/>
  <c r="F973" i="17"/>
  <c r="F974" i="17"/>
  <c r="F975" i="17"/>
  <c r="F976" i="17"/>
  <c r="F977" i="17"/>
  <c r="F978" i="17"/>
  <c r="F979" i="17"/>
  <c r="F980" i="17"/>
  <c r="F981" i="17"/>
  <c r="F982" i="17"/>
  <c r="F983" i="17"/>
  <c r="F984" i="17"/>
  <c r="F985" i="17"/>
  <c r="F986" i="17"/>
  <c r="F987" i="17"/>
  <c r="F988" i="17"/>
  <c r="F989" i="17"/>
  <c r="F990" i="17"/>
  <c r="F991" i="17"/>
  <c r="F992" i="17"/>
  <c r="F993" i="17"/>
  <c r="F994" i="17"/>
  <c r="F995" i="17"/>
  <c r="F996" i="17"/>
  <c r="F997" i="17"/>
  <c r="F998" i="17"/>
  <c r="F999" i="17"/>
  <c r="F1000" i="17"/>
  <c r="F11" i="17"/>
  <c r="E335" i="17"/>
  <c r="E336" i="17"/>
  <c r="E337" i="17"/>
  <c r="E338" i="17"/>
  <c r="E339" i="17"/>
  <c r="E340" i="17"/>
  <c r="E341" i="17"/>
  <c r="E342" i="17"/>
  <c r="E343" i="17"/>
  <c r="E344" i="17"/>
  <c r="E345" i="17"/>
  <c r="E346" i="17"/>
  <c r="E347" i="17"/>
  <c r="E348" i="17"/>
  <c r="E349" i="17"/>
  <c r="E350" i="17"/>
  <c r="E351" i="17"/>
  <c r="E352" i="17"/>
  <c r="E353" i="17"/>
  <c r="E354" i="17"/>
  <c r="E355" i="17"/>
  <c r="E356" i="17"/>
  <c r="E357" i="17"/>
  <c r="E358" i="17"/>
  <c r="E359" i="17"/>
  <c r="E360" i="17"/>
  <c r="E361" i="17"/>
  <c r="E362" i="17"/>
  <c r="E363" i="17"/>
  <c r="E364" i="17"/>
  <c r="E365" i="17"/>
  <c r="E366" i="17"/>
  <c r="E367" i="17"/>
  <c r="E368" i="17"/>
  <c r="E369" i="17"/>
  <c r="E370" i="17"/>
  <c r="E371" i="17"/>
  <c r="E372" i="17"/>
  <c r="E373" i="17"/>
  <c r="E374" i="17"/>
  <c r="E375" i="17"/>
  <c r="E376" i="17"/>
  <c r="E377" i="17"/>
  <c r="E378" i="17"/>
  <c r="E379" i="17"/>
  <c r="E380" i="17"/>
  <c r="E381" i="17"/>
  <c r="E382" i="17"/>
  <c r="E383" i="17"/>
  <c r="E384" i="17"/>
  <c r="E385" i="17"/>
  <c r="E386" i="17"/>
  <c r="E387" i="17"/>
  <c r="E388" i="17"/>
  <c r="E389" i="17"/>
  <c r="E390" i="17"/>
  <c r="E391" i="17"/>
  <c r="E392" i="17"/>
  <c r="E393" i="17"/>
  <c r="E394" i="17"/>
  <c r="E395" i="17"/>
  <c r="E396" i="17"/>
  <c r="E397" i="17"/>
  <c r="E398" i="17"/>
  <c r="E399" i="17"/>
  <c r="E400" i="17"/>
  <c r="E401" i="17"/>
  <c r="E402" i="17"/>
  <c r="E403" i="17"/>
  <c r="E404" i="17"/>
  <c r="E405" i="17"/>
  <c r="E406" i="17"/>
  <c r="E407" i="17"/>
  <c r="E408" i="17"/>
  <c r="E409" i="17"/>
  <c r="E410" i="17"/>
  <c r="E411" i="17"/>
  <c r="E412" i="17"/>
  <c r="E413" i="17"/>
  <c r="E414" i="17"/>
  <c r="E415" i="17"/>
  <c r="E416" i="17"/>
  <c r="E417" i="17"/>
  <c r="E418" i="17"/>
  <c r="E419" i="17"/>
  <c r="E420" i="17"/>
  <c r="E421" i="17"/>
  <c r="E422" i="17"/>
  <c r="E423" i="17"/>
  <c r="E424" i="17"/>
  <c r="E425" i="17"/>
  <c r="E426" i="17"/>
  <c r="E427" i="17"/>
  <c r="E428" i="17"/>
  <c r="E429" i="17"/>
  <c r="E430" i="17"/>
  <c r="E431" i="17"/>
  <c r="E432" i="17"/>
  <c r="E433" i="17"/>
  <c r="E434" i="17"/>
  <c r="E435" i="17"/>
  <c r="E436" i="17"/>
  <c r="E437" i="17"/>
  <c r="E438" i="17"/>
  <c r="E439" i="17"/>
  <c r="E440" i="17"/>
  <c r="E441" i="17"/>
  <c r="E442" i="17"/>
  <c r="E443" i="17"/>
  <c r="E444" i="17"/>
  <c r="E445" i="17"/>
  <c r="E446" i="17"/>
  <c r="E447" i="17"/>
  <c r="E448" i="17"/>
  <c r="E449" i="17"/>
  <c r="E450" i="17"/>
  <c r="E451" i="17"/>
  <c r="E452" i="17"/>
  <c r="E453" i="17"/>
  <c r="E454" i="17"/>
  <c r="E455" i="17"/>
  <c r="E456" i="17"/>
  <c r="E457" i="17"/>
  <c r="E458" i="17"/>
  <c r="E459" i="17"/>
  <c r="E460" i="17"/>
  <c r="E461" i="17"/>
  <c r="E462" i="17"/>
  <c r="E463" i="17"/>
  <c r="E464" i="17"/>
  <c r="E465" i="17"/>
  <c r="E466" i="17"/>
  <c r="E467" i="17"/>
  <c r="E468" i="17"/>
  <c r="E469" i="17"/>
  <c r="E470" i="17"/>
  <c r="E471" i="17"/>
  <c r="E472" i="17"/>
  <c r="E473" i="17"/>
  <c r="E474" i="17"/>
  <c r="E475" i="17"/>
  <c r="E476" i="17"/>
  <c r="E477" i="17"/>
  <c r="E478" i="17"/>
  <c r="E479" i="17"/>
  <c r="E480" i="17"/>
  <c r="E481" i="17"/>
  <c r="E482" i="17"/>
  <c r="E483" i="17"/>
  <c r="E484" i="17"/>
  <c r="E485" i="17"/>
  <c r="E486" i="17"/>
  <c r="E487" i="17"/>
  <c r="E488" i="17"/>
  <c r="E489" i="17"/>
  <c r="E490" i="17"/>
  <c r="E491" i="17"/>
  <c r="E492" i="17"/>
  <c r="E493" i="17"/>
  <c r="E494" i="17"/>
  <c r="E495" i="17"/>
  <c r="E496" i="17"/>
  <c r="E497" i="17"/>
  <c r="E498" i="17"/>
  <c r="E499" i="17"/>
  <c r="E500" i="17"/>
  <c r="E501" i="17"/>
  <c r="E502" i="17"/>
  <c r="E503" i="17"/>
  <c r="E504" i="17"/>
  <c r="E505" i="17"/>
  <c r="E506" i="17"/>
  <c r="E507" i="17"/>
  <c r="E508" i="17"/>
  <c r="E509" i="17"/>
  <c r="E510" i="17"/>
  <c r="E511" i="17"/>
  <c r="E512" i="17"/>
  <c r="E513" i="17"/>
  <c r="E514" i="17"/>
  <c r="E515" i="17"/>
  <c r="E516" i="17"/>
  <c r="E517" i="17"/>
  <c r="E518" i="17"/>
  <c r="E519" i="17"/>
  <c r="E520" i="17"/>
  <c r="E521" i="17"/>
  <c r="E522" i="17"/>
  <c r="E523" i="17"/>
  <c r="E524" i="17"/>
  <c r="E525" i="17"/>
  <c r="E526" i="17"/>
  <c r="E527" i="17"/>
  <c r="E528" i="17"/>
  <c r="E529" i="17"/>
  <c r="E530" i="17"/>
  <c r="E531" i="17"/>
  <c r="E532" i="17"/>
  <c r="E533" i="17"/>
  <c r="E534" i="17"/>
  <c r="E535" i="17"/>
  <c r="E536" i="17"/>
  <c r="E537" i="17"/>
  <c r="E538" i="17"/>
  <c r="E539" i="17"/>
  <c r="E540" i="17"/>
  <c r="E541" i="17"/>
  <c r="E542" i="17"/>
  <c r="E543" i="17"/>
  <c r="E544" i="17"/>
  <c r="E545" i="17"/>
  <c r="E546" i="17"/>
  <c r="E547" i="17"/>
  <c r="E548" i="17"/>
  <c r="E549" i="17"/>
  <c r="E550" i="17"/>
  <c r="E551" i="17"/>
  <c r="E552" i="17"/>
  <c r="E553" i="17"/>
  <c r="E554" i="17"/>
  <c r="E555" i="17"/>
  <c r="E556" i="17"/>
  <c r="E557" i="17"/>
  <c r="E558" i="17"/>
  <c r="E559" i="17"/>
  <c r="E560" i="17"/>
  <c r="E561" i="17"/>
  <c r="E562" i="17"/>
  <c r="E563" i="17"/>
  <c r="E564" i="17"/>
  <c r="E565" i="17"/>
  <c r="E566" i="17"/>
  <c r="E567" i="17"/>
  <c r="E568" i="17"/>
  <c r="E569" i="17"/>
  <c r="E570" i="17"/>
  <c r="E571" i="17"/>
  <c r="E572" i="17"/>
  <c r="E573" i="17"/>
  <c r="E574" i="17"/>
  <c r="E575" i="17"/>
  <c r="E576" i="17"/>
  <c r="E577" i="17"/>
  <c r="E578" i="17"/>
  <c r="E579" i="17"/>
  <c r="E580" i="17"/>
  <c r="E581" i="17"/>
  <c r="E582" i="17"/>
  <c r="E583" i="17"/>
  <c r="E584" i="17"/>
  <c r="E585" i="17"/>
  <c r="E586" i="17"/>
  <c r="E587" i="17"/>
  <c r="E588" i="17"/>
  <c r="E589" i="17"/>
  <c r="E590" i="17"/>
  <c r="E591" i="17"/>
  <c r="E592" i="17"/>
  <c r="E593" i="17"/>
  <c r="E594" i="17"/>
  <c r="E595" i="17"/>
  <c r="E596" i="17"/>
  <c r="E597" i="17"/>
  <c r="E598" i="17"/>
  <c r="E599" i="17"/>
  <c r="E600" i="17"/>
  <c r="E601" i="17"/>
  <c r="E602" i="17"/>
  <c r="E603" i="17"/>
  <c r="E604" i="17"/>
  <c r="E605" i="17"/>
  <c r="E606" i="17"/>
  <c r="E607" i="17"/>
  <c r="E608" i="17"/>
  <c r="E609" i="17"/>
  <c r="E610" i="17"/>
  <c r="E611" i="17"/>
  <c r="E612" i="17"/>
  <c r="E613" i="17"/>
  <c r="E614" i="17"/>
  <c r="E615" i="17"/>
  <c r="E616" i="17"/>
  <c r="E617" i="17"/>
  <c r="E618" i="17"/>
  <c r="E619" i="17"/>
  <c r="E620" i="17"/>
  <c r="E621" i="17"/>
  <c r="E622" i="17"/>
  <c r="E623" i="17"/>
  <c r="E624" i="17"/>
  <c r="E625" i="17"/>
  <c r="E626" i="17"/>
  <c r="E627" i="17"/>
  <c r="E628" i="17"/>
  <c r="E629" i="17"/>
  <c r="E630" i="17"/>
  <c r="E631" i="17"/>
  <c r="E632" i="17"/>
  <c r="E633" i="17"/>
  <c r="E634" i="17"/>
  <c r="E635" i="17"/>
  <c r="E636" i="17"/>
  <c r="E637" i="17"/>
  <c r="E638" i="17"/>
  <c r="E639" i="17"/>
  <c r="E640" i="17"/>
  <c r="E641" i="17"/>
  <c r="E642" i="17"/>
  <c r="E643" i="17"/>
  <c r="E644" i="17"/>
  <c r="E645" i="17"/>
  <c r="E646" i="17"/>
  <c r="E647" i="17"/>
  <c r="E648" i="17"/>
  <c r="E649" i="17"/>
  <c r="E650" i="17"/>
  <c r="E651" i="17"/>
  <c r="E652" i="17"/>
  <c r="E653" i="17"/>
  <c r="E654" i="17"/>
  <c r="E655" i="17"/>
  <c r="E656" i="17"/>
  <c r="E657" i="17"/>
  <c r="E658" i="17"/>
  <c r="E659" i="17"/>
  <c r="E660" i="17"/>
  <c r="E661" i="17"/>
  <c r="E662" i="17"/>
  <c r="E663" i="17"/>
  <c r="E664" i="17"/>
  <c r="E665" i="17"/>
  <c r="E666" i="17"/>
  <c r="E667" i="17"/>
  <c r="E668" i="17"/>
  <c r="E669" i="17"/>
  <c r="E670" i="17"/>
  <c r="E671" i="17"/>
  <c r="E672" i="17"/>
  <c r="E673" i="17"/>
  <c r="E674" i="17"/>
  <c r="E675" i="17"/>
  <c r="E676" i="17"/>
  <c r="E677" i="17"/>
  <c r="E678" i="17"/>
  <c r="E679" i="17"/>
  <c r="E680" i="17"/>
  <c r="E681" i="17"/>
  <c r="E682" i="17"/>
  <c r="E683" i="17"/>
  <c r="E684" i="17"/>
  <c r="E685" i="17"/>
  <c r="E686" i="17"/>
  <c r="E687" i="17"/>
  <c r="E688" i="17"/>
  <c r="E689" i="17"/>
  <c r="E690" i="17"/>
  <c r="E691" i="17"/>
  <c r="E692" i="17"/>
  <c r="E693" i="17"/>
  <c r="E694" i="17"/>
  <c r="E695" i="17"/>
  <c r="E696" i="17"/>
  <c r="E697" i="17"/>
  <c r="E698" i="17"/>
  <c r="E699" i="17"/>
  <c r="E700" i="17"/>
  <c r="E701" i="17"/>
  <c r="E702" i="17"/>
  <c r="E703" i="17"/>
  <c r="E704" i="17"/>
  <c r="E705" i="17"/>
  <c r="E706" i="17"/>
  <c r="E707" i="17"/>
  <c r="E708" i="17"/>
  <c r="E709" i="17"/>
  <c r="E710" i="17"/>
  <c r="E711" i="17"/>
  <c r="E712" i="17"/>
  <c r="E713" i="17"/>
  <c r="E714" i="17"/>
  <c r="E715" i="17"/>
  <c r="E716" i="17"/>
  <c r="E717" i="17"/>
  <c r="E718" i="17"/>
  <c r="E719" i="17"/>
  <c r="E720" i="17"/>
  <c r="E721" i="17"/>
  <c r="E722" i="17"/>
  <c r="E723" i="17"/>
  <c r="E724" i="17"/>
  <c r="E725" i="17"/>
  <c r="E726" i="17"/>
  <c r="E727" i="17"/>
  <c r="E728" i="17"/>
  <c r="E729" i="17"/>
  <c r="E730" i="17"/>
  <c r="E731" i="17"/>
  <c r="E732" i="17"/>
  <c r="E733" i="17"/>
  <c r="E734" i="17"/>
  <c r="E735" i="17"/>
  <c r="E736" i="17"/>
  <c r="E737" i="17"/>
  <c r="E738" i="17"/>
  <c r="E739" i="17"/>
  <c r="E740" i="17"/>
  <c r="E741" i="17"/>
  <c r="E742" i="17"/>
  <c r="E743" i="17"/>
  <c r="E744" i="17"/>
  <c r="E745" i="17"/>
  <c r="E746" i="17"/>
  <c r="E747" i="17"/>
  <c r="E748" i="17"/>
  <c r="E749" i="17"/>
  <c r="E750" i="17"/>
  <c r="E751" i="17"/>
  <c r="E752" i="17"/>
  <c r="E753" i="17"/>
  <c r="E754" i="17"/>
  <c r="E755" i="17"/>
  <c r="E756" i="17"/>
  <c r="E757" i="17"/>
  <c r="E758" i="17"/>
  <c r="E759" i="17"/>
  <c r="E760" i="17"/>
  <c r="E761" i="17"/>
  <c r="E762" i="17"/>
  <c r="E763" i="17"/>
  <c r="E764" i="17"/>
  <c r="E765" i="17"/>
  <c r="E766" i="17"/>
  <c r="E767" i="17"/>
  <c r="E768" i="17"/>
  <c r="E769" i="17"/>
  <c r="E770" i="17"/>
  <c r="E771" i="17"/>
  <c r="E772" i="17"/>
  <c r="E773" i="17"/>
  <c r="E774" i="17"/>
  <c r="E775" i="17"/>
  <c r="E776" i="17"/>
  <c r="E777" i="17"/>
  <c r="E778" i="17"/>
  <c r="E779" i="17"/>
  <c r="E780" i="17"/>
  <c r="E781" i="17"/>
  <c r="E782" i="17"/>
  <c r="E783" i="17"/>
  <c r="E784" i="17"/>
  <c r="E785" i="17"/>
  <c r="E786" i="17"/>
  <c r="E787" i="17"/>
  <c r="E788" i="17"/>
  <c r="E789" i="17"/>
  <c r="E790" i="17"/>
  <c r="E791" i="17"/>
  <c r="E792" i="17"/>
  <c r="E793" i="17"/>
  <c r="E794" i="17"/>
  <c r="E795" i="17"/>
  <c r="E796" i="17"/>
  <c r="E797" i="17"/>
  <c r="E798" i="17"/>
  <c r="E799" i="17"/>
  <c r="E800" i="17"/>
  <c r="E801" i="17"/>
  <c r="E802" i="17"/>
  <c r="E803" i="17"/>
  <c r="E804" i="17"/>
  <c r="E805" i="17"/>
  <c r="E806" i="17"/>
  <c r="E807" i="17"/>
  <c r="E808" i="17"/>
  <c r="E809" i="17"/>
  <c r="E810" i="17"/>
  <c r="E811" i="17"/>
  <c r="E812" i="17"/>
  <c r="E813" i="17"/>
  <c r="E814" i="17"/>
  <c r="E815" i="17"/>
  <c r="E816" i="17"/>
  <c r="E817" i="17"/>
  <c r="E818" i="17"/>
  <c r="E819" i="17"/>
  <c r="E820" i="17"/>
  <c r="E821" i="17"/>
  <c r="E822" i="17"/>
  <c r="E823" i="17"/>
  <c r="E824" i="17"/>
  <c r="E825" i="17"/>
  <c r="E826" i="17"/>
  <c r="E827" i="17"/>
  <c r="E828" i="17"/>
  <c r="E829" i="17"/>
  <c r="E830" i="17"/>
  <c r="E831" i="17"/>
  <c r="E832" i="17"/>
  <c r="E833" i="17"/>
  <c r="E834" i="17"/>
  <c r="E835" i="17"/>
  <c r="E836" i="17"/>
  <c r="E837" i="17"/>
  <c r="E838" i="17"/>
  <c r="E839" i="17"/>
  <c r="E840" i="17"/>
  <c r="E841" i="17"/>
  <c r="E842" i="17"/>
  <c r="E843" i="17"/>
  <c r="E844" i="17"/>
  <c r="E845" i="17"/>
  <c r="E846" i="17"/>
  <c r="E847" i="17"/>
  <c r="E848" i="17"/>
  <c r="E849" i="17"/>
  <c r="E850" i="17"/>
  <c r="E851" i="17"/>
  <c r="E852" i="17"/>
  <c r="E853" i="17"/>
  <c r="E854" i="17"/>
  <c r="E855" i="17"/>
  <c r="E856" i="17"/>
  <c r="E857" i="17"/>
  <c r="E858" i="17"/>
  <c r="E859" i="17"/>
  <c r="E860" i="17"/>
  <c r="E861" i="17"/>
  <c r="E862" i="17"/>
  <c r="E863" i="17"/>
  <c r="E864" i="17"/>
  <c r="E865" i="17"/>
  <c r="E866" i="17"/>
  <c r="E867" i="17"/>
  <c r="E868" i="17"/>
  <c r="E869" i="17"/>
  <c r="E870" i="17"/>
  <c r="E871" i="17"/>
  <c r="E872" i="17"/>
  <c r="E873" i="17"/>
  <c r="E874" i="17"/>
  <c r="E875" i="17"/>
  <c r="E876" i="17"/>
  <c r="E877" i="17"/>
  <c r="E878" i="17"/>
  <c r="E879" i="17"/>
  <c r="E880" i="17"/>
  <c r="E881" i="17"/>
  <c r="E882" i="17"/>
  <c r="E883" i="17"/>
  <c r="E884" i="17"/>
  <c r="E885" i="17"/>
  <c r="E886" i="17"/>
  <c r="E887" i="17"/>
  <c r="E888" i="17"/>
  <c r="E889" i="17"/>
  <c r="E890" i="17"/>
  <c r="E891" i="17"/>
  <c r="E892" i="17"/>
  <c r="E893" i="17"/>
  <c r="E894" i="17"/>
  <c r="E895" i="17"/>
  <c r="E896" i="17"/>
  <c r="E897" i="17"/>
  <c r="E898" i="17"/>
  <c r="E899" i="17"/>
  <c r="E900" i="17"/>
  <c r="E901" i="17"/>
  <c r="E902" i="17"/>
  <c r="E903" i="17"/>
  <c r="E904" i="17"/>
  <c r="E905" i="17"/>
  <c r="E906" i="17"/>
  <c r="E907" i="17"/>
  <c r="E908" i="17"/>
  <c r="E909" i="17"/>
  <c r="E910" i="17"/>
  <c r="E911" i="17"/>
  <c r="E912" i="17"/>
  <c r="E913" i="17"/>
  <c r="E914" i="17"/>
  <c r="E915" i="17"/>
  <c r="E916" i="17"/>
  <c r="E917" i="17"/>
  <c r="E918" i="17"/>
  <c r="E919" i="17"/>
  <c r="E920" i="17"/>
  <c r="E921" i="17"/>
  <c r="E922" i="17"/>
  <c r="E923" i="17"/>
  <c r="E924" i="17"/>
  <c r="E925" i="17"/>
  <c r="E926" i="17"/>
  <c r="E927" i="17"/>
  <c r="E928" i="17"/>
  <c r="E929" i="17"/>
  <c r="E930" i="17"/>
  <c r="E931" i="17"/>
  <c r="E932" i="17"/>
  <c r="E933" i="17"/>
  <c r="E934" i="17"/>
  <c r="E935" i="17"/>
  <c r="E936" i="17"/>
  <c r="E937" i="17"/>
  <c r="E938" i="17"/>
  <c r="E939" i="17"/>
  <c r="E940" i="17"/>
  <c r="E941" i="17"/>
  <c r="E942" i="17"/>
  <c r="E943" i="17"/>
  <c r="E944" i="17"/>
  <c r="E945" i="17"/>
  <c r="E946" i="17"/>
  <c r="E947" i="17"/>
  <c r="E948" i="17"/>
  <c r="E949" i="17"/>
  <c r="E950" i="17"/>
  <c r="E951" i="17"/>
  <c r="E952" i="17"/>
  <c r="E953" i="17"/>
  <c r="E954" i="17"/>
  <c r="E955" i="17"/>
  <c r="E956" i="17"/>
  <c r="E957" i="17"/>
  <c r="E958" i="17"/>
  <c r="E959" i="17"/>
  <c r="E960" i="17"/>
  <c r="E961" i="17"/>
  <c r="E962" i="17"/>
  <c r="E963" i="17"/>
  <c r="E964" i="17"/>
  <c r="E965" i="17"/>
  <c r="E966" i="17"/>
  <c r="E967" i="17"/>
  <c r="E968" i="17"/>
  <c r="E969" i="17"/>
  <c r="E970" i="17"/>
  <c r="E971" i="17"/>
  <c r="E972" i="17"/>
  <c r="E973" i="17"/>
  <c r="E974" i="17"/>
  <c r="E975" i="17"/>
  <c r="E976" i="17"/>
  <c r="E977" i="17"/>
  <c r="E978" i="17"/>
  <c r="E979" i="17"/>
  <c r="E980" i="17"/>
  <c r="E981" i="17"/>
  <c r="E982" i="17"/>
  <c r="E983" i="17"/>
  <c r="E984" i="17"/>
  <c r="E985" i="17"/>
  <c r="E986" i="17"/>
  <c r="E987" i="17"/>
  <c r="E988" i="17"/>
  <c r="E989" i="17"/>
  <c r="E990" i="17"/>
  <c r="E991" i="17"/>
  <c r="E992" i="17"/>
  <c r="E993" i="17"/>
  <c r="E994" i="17"/>
  <c r="E995" i="17"/>
  <c r="E996" i="17"/>
  <c r="E997" i="17"/>
  <c r="E998" i="17"/>
  <c r="E999" i="17"/>
  <c r="E1000" i="17"/>
  <c r="E11" i="17"/>
  <c r="D13" i="17"/>
  <c r="E13" i="17" s="1"/>
  <c r="D335" i="17"/>
  <c r="D336" i="17"/>
  <c r="D337" i="17"/>
  <c r="D338" i="17"/>
  <c r="D339" i="17"/>
  <c r="D340" i="17"/>
  <c r="D341" i="17"/>
  <c r="D342" i="17"/>
  <c r="D343" i="17"/>
  <c r="D344" i="17"/>
  <c r="D345" i="17"/>
  <c r="D346" i="17"/>
  <c r="D347" i="17"/>
  <c r="D348" i="17"/>
  <c r="D349" i="17"/>
  <c r="D350" i="17"/>
  <c r="D351" i="17"/>
  <c r="D352" i="17"/>
  <c r="D353" i="17"/>
  <c r="D354" i="17"/>
  <c r="D355" i="17"/>
  <c r="D356" i="17"/>
  <c r="D357" i="17"/>
  <c r="D358" i="17"/>
  <c r="D359" i="17"/>
  <c r="D360" i="17"/>
  <c r="D361" i="17"/>
  <c r="D362" i="17"/>
  <c r="D363" i="17"/>
  <c r="D364" i="17"/>
  <c r="D365" i="17"/>
  <c r="D366" i="17"/>
  <c r="D367" i="17"/>
  <c r="D368" i="17"/>
  <c r="D369" i="17"/>
  <c r="D370" i="17"/>
  <c r="D371" i="17"/>
  <c r="D372" i="17"/>
  <c r="D373" i="17"/>
  <c r="D374" i="17"/>
  <c r="D375" i="17"/>
  <c r="D376" i="17"/>
  <c r="D377" i="17"/>
  <c r="D378" i="17"/>
  <c r="D379" i="17"/>
  <c r="D380" i="17"/>
  <c r="D381" i="17"/>
  <c r="D382" i="17"/>
  <c r="D383" i="17"/>
  <c r="D384" i="17"/>
  <c r="D385" i="17"/>
  <c r="D386" i="17"/>
  <c r="D387" i="17"/>
  <c r="D388" i="17"/>
  <c r="D389" i="17"/>
  <c r="D390" i="17"/>
  <c r="D391" i="17"/>
  <c r="D392" i="17"/>
  <c r="D393" i="17"/>
  <c r="D394" i="17"/>
  <c r="D395" i="17"/>
  <c r="D396" i="17"/>
  <c r="D397" i="17"/>
  <c r="D398" i="17"/>
  <c r="D399" i="17"/>
  <c r="D400" i="17"/>
  <c r="D401" i="17"/>
  <c r="D402" i="17"/>
  <c r="D403" i="17"/>
  <c r="D404" i="17"/>
  <c r="D405" i="17"/>
  <c r="D406" i="17"/>
  <c r="D407" i="17"/>
  <c r="D408" i="17"/>
  <c r="D409" i="17"/>
  <c r="D410" i="17"/>
  <c r="D411" i="17"/>
  <c r="D412" i="17"/>
  <c r="D413" i="17"/>
  <c r="D414" i="17"/>
  <c r="D415" i="17"/>
  <c r="D416" i="17"/>
  <c r="D417" i="17"/>
  <c r="D418" i="17"/>
  <c r="D419" i="17"/>
  <c r="D420" i="17"/>
  <c r="D421" i="17"/>
  <c r="D422" i="17"/>
  <c r="D423" i="17"/>
  <c r="D424" i="17"/>
  <c r="D425" i="17"/>
  <c r="D426" i="17"/>
  <c r="D427" i="17"/>
  <c r="D428" i="17"/>
  <c r="D429" i="17"/>
  <c r="D430" i="17"/>
  <c r="D431" i="17"/>
  <c r="D432" i="17"/>
  <c r="D433" i="17"/>
  <c r="D434" i="17"/>
  <c r="D435" i="17"/>
  <c r="D436" i="17"/>
  <c r="D437" i="17"/>
  <c r="D438" i="17"/>
  <c r="D439" i="17"/>
  <c r="D440" i="17"/>
  <c r="D441" i="17"/>
  <c r="D442" i="17"/>
  <c r="D443" i="17"/>
  <c r="D444" i="17"/>
  <c r="D445" i="17"/>
  <c r="D446" i="17"/>
  <c r="D447" i="17"/>
  <c r="D448" i="17"/>
  <c r="D449" i="17"/>
  <c r="D450" i="17"/>
  <c r="D451" i="17"/>
  <c r="D452" i="17"/>
  <c r="D453" i="17"/>
  <c r="D454" i="17"/>
  <c r="D455" i="17"/>
  <c r="D456" i="17"/>
  <c r="D457" i="17"/>
  <c r="D458" i="17"/>
  <c r="D459" i="17"/>
  <c r="D460" i="17"/>
  <c r="D461" i="17"/>
  <c r="D462" i="17"/>
  <c r="D463" i="17"/>
  <c r="D464" i="17"/>
  <c r="D465" i="17"/>
  <c r="D466" i="17"/>
  <c r="D467" i="17"/>
  <c r="D468" i="17"/>
  <c r="D469" i="17"/>
  <c r="D470" i="17"/>
  <c r="D471" i="17"/>
  <c r="D472" i="17"/>
  <c r="D473" i="17"/>
  <c r="D474" i="17"/>
  <c r="D475" i="17"/>
  <c r="D476" i="17"/>
  <c r="D477" i="17"/>
  <c r="D478" i="17"/>
  <c r="D479" i="17"/>
  <c r="D480" i="17"/>
  <c r="D481" i="17"/>
  <c r="D482" i="17"/>
  <c r="D483" i="17"/>
  <c r="D484" i="17"/>
  <c r="D485" i="17"/>
  <c r="D486" i="17"/>
  <c r="D487" i="17"/>
  <c r="D488" i="17"/>
  <c r="D489" i="17"/>
  <c r="D490" i="17"/>
  <c r="D491" i="17"/>
  <c r="D492" i="17"/>
  <c r="D493" i="17"/>
  <c r="D494" i="17"/>
  <c r="D495" i="17"/>
  <c r="D496" i="17"/>
  <c r="D497" i="17"/>
  <c r="D498" i="17"/>
  <c r="D499" i="17"/>
  <c r="D500" i="17"/>
  <c r="D501" i="17"/>
  <c r="D502" i="17"/>
  <c r="D503" i="17"/>
  <c r="D504" i="17"/>
  <c r="D505" i="17"/>
  <c r="D506" i="17"/>
  <c r="D507" i="17"/>
  <c r="D508" i="17"/>
  <c r="D509" i="17"/>
  <c r="D510" i="17"/>
  <c r="D511" i="17"/>
  <c r="D512" i="17"/>
  <c r="D513" i="17"/>
  <c r="D514" i="17"/>
  <c r="D515" i="17"/>
  <c r="D516" i="17"/>
  <c r="D517" i="17"/>
  <c r="D518" i="17"/>
  <c r="D519" i="17"/>
  <c r="D520" i="17"/>
  <c r="D521" i="17"/>
  <c r="D522" i="17"/>
  <c r="D523" i="17"/>
  <c r="D524" i="17"/>
  <c r="D525" i="17"/>
  <c r="D526" i="17"/>
  <c r="D527" i="17"/>
  <c r="D528" i="17"/>
  <c r="D529" i="17"/>
  <c r="D530" i="17"/>
  <c r="D531" i="17"/>
  <c r="D532" i="17"/>
  <c r="D533" i="17"/>
  <c r="D534" i="17"/>
  <c r="D535" i="17"/>
  <c r="D536" i="17"/>
  <c r="D537" i="17"/>
  <c r="D538" i="17"/>
  <c r="D539" i="17"/>
  <c r="D540" i="17"/>
  <c r="D541" i="17"/>
  <c r="D542" i="17"/>
  <c r="D543" i="17"/>
  <c r="D544" i="17"/>
  <c r="D545" i="17"/>
  <c r="D546" i="17"/>
  <c r="D547" i="17"/>
  <c r="D548" i="17"/>
  <c r="D549" i="17"/>
  <c r="D550" i="17"/>
  <c r="D551" i="17"/>
  <c r="D552" i="17"/>
  <c r="D553" i="17"/>
  <c r="D554" i="17"/>
  <c r="D555" i="17"/>
  <c r="D556" i="17"/>
  <c r="D557" i="17"/>
  <c r="D558" i="17"/>
  <c r="D559" i="17"/>
  <c r="D560" i="17"/>
  <c r="D561" i="17"/>
  <c r="D562" i="17"/>
  <c r="D563" i="17"/>
  <c r="D564" i="17"/>
  <c r="D565" i="17"/>
  <c r="D566" i="17"/>
  <c r="D567" i="17"/>
  <c r="D568" i="17"/>
  <c r="D569" i="17"/>
  <c r="D570" i="17"/>
  <c r="D571" i="17"/>
  <c r="D572" i="17"/>
  <c r="D573" i="17"/>
  <c r="D574" i="17"/>
  <c r="D575" i="17"/>
  <c r="D576" i="17"/>
  <c r="D577" i="17"/>
  <c r="D578" i="17"/>
  <c r="D579" i="17"/>
  <c r="D580" i="17"/>
  <c r="D581" i="17"/>
  <c r="D582" i="17"/>
  <c r="D583" i="17"/>
  <c r="D584" i="17"/>
  <c r="D585" i="17"/>
  <c r="D586" i="17"/>
  <c r="D587" i="17"/>
  <c r="D588" i="17"/>
  <c r="D589" i="17"/>
  <c r="D590" i="17"/>
  <c r="D591" i="17"/>
  <c r="D592" i="17"/>
  <c r="D593" i="17"/>
  <c r="D594" i="17"/>
  <c r="D595" i="17"/>
  <c r="D596" i="17"/>
  <c r="D597" i="17"/>
  <c r="D598" i="17"/>
  <c r="D599" i="17"/>
  <c r="D600" i="17"/>
  <c r="D601" i="17"/>
  <c r="D602" i="17"/>
  <c r="D603" i="17"/>
  <c r="D604" i="17"/>
  <c r="D605" i="17"/>
  <c r="D606" i="17"/>
  <c r="D607" i="17"/>
  <c r="D608" i="17"/>
  <c r="D609" i="17"/>
  <c r="D610" i="17"/>
  <c r="D611" i="17"/>
  <c r="D612" i="17"/>
  <c r="D613" i="17"/>
  <c r="D614" i="17"/>
  <c r="D615" i="17"/>
  <c r="D616" i="17"/>
  <c r="D617" i="17"/>
  <c r="D618" i="17"/>
  <c r="D619" i="17"/>
  <c r="D620" i="17"/>
  <c r="D621" i="17"/>
  <c r="D622" i="17"/>
  <c r="D623" i="17"/>
  <c r="D624" i="17"/>
  <c r="D625" i="17"/>
  <c r="D626" i="17"/>
  <c r="D627" i="17"/>
  <c r="D628" i="17"/>
  <c r="D629" i="17"/>
  <c r="D630" i="17"/>
  <c r="D631" i="17"/>
  <c r="D632" i="17"/>
  <c r="D633" i="17"/>
  <c r="D634" i="17"/>
  <c r="D635" i="17"/>
  <c r="D636" i="17"/>
  <c r="D637" i="17"/>
  <c r="D638" i="17"/>
  <c r="D639" i="17"/>
  <c r="D640" i="17"/>
  <c r="D641" i="17"/>
  <c r="D642" i="17"/>
  <c r="D643" i="17"/>
  <c r="D644" i="17"/>
  <c r="D645" i="17"/>
  <c r="D646" i="17"/>
  <c r="D647" i="17"/>
  <c r="D648" i="17"/>
  <c r="D649" i="17"/>
  <c r="D650" i="17"/>
  <c r="D651" i="17"/>
  <c r="D652" i="17"/>
  <c r="D653" i="17"/>
  <c r="D654" i="17"/>
  <c r="D655" i="17"/>
  <c r="D656" i="17"/>
  <c r="D657" i="17"/>
  <c r="D658" i="17"/>
  <c r="D659" i="17"/>
  <c r="D660" i="17"/>
  <c r="D661" i="17"/>
  <c r="D662" i="17"/>
  <c r="D663" i="17"/>
  <c r="D664" i="17"/>
  <c r="D665" i="17"/>
  <c r="D666" i="17"/>
  <c r="D667" i="17"/>
  <c r="D668" i="17"/>
  <c r="D669" i="17"/>
  <c r="D670" i="17"/>
  <c r="D671" i="17"/>
  <c r="D672" i="17"/>
  <c r="D673" i="17"/>
  <c r="D674" i="17"/>
  <c r="D675" i="17"/>
  <c r="D676" i="17"/>
  <c r="D677" i="17"/>
  <c r="D678" i="17"/>
  <c r="D679" i="17"/>
  <c r="D680" i="17"/>
  <c r="D681" i="17"/>
  <c r="D682" i="17"/>
  <c r="D683" i="17"/>
  <c r="D684" i="17"/>
  <c r="D685" i="17"/>
  <c r="D686" i="17"/>
  <c r="D687" i="17"/>
  <c r="D688" i="17"/>
  <c r="D689" i="17"/>
  <c r="D690" i="17"/>
  <c r="D691" i="17"/>
  <c r="D692" i="17"/>
  <c r="D693" i="17"/>
  <c r="D694" i="17"/>
  <c r="D695" i="17"/>
  <c r="D696" i="17"/>
  <c r="D697" i="17"/>
  <c r="D698" i="17"/>
  <c r="D699" i="17"/>
  <c r="D700" i="17"/>
  <c r="D701" i="17"/>
  <c r="D702" i="17"/>
  <c r="D703" i="17"/>
  <c r="D704" i="17"/>
  <c r="D705" i="17"/>
  <c r="D706" i="17"/>
  <c r="D707" i="17"/>
  <c r="D708" i="17"/>
  <c r="D709" i="17"/>
  <c r="D710" i="17"/>
  <c r="D711" i="17"/>
  <c r="D712" i="17"/>
  <c r="D713" i="17"/>
  <c r="D714" i="17"/>
  <c r="D715" i="17"/>
  <c r="D716" i="17"/>
  <c r="D717" i="17"/>
  <c r="D718" i="17"/>
  <c r="D719" i="17"/>
  <c r="D720" i="17"/>
  <c r="D721" i="17"/>
  <c r="D722" i="17"/>
  <c r="D723" i="17"/>
  <c r="D724" i="17"/>
  <c r="D725" i="17"/>
  <c r="D726" i="17"/>
  <c r="D727" i="17"/>
  <c r="D728" i="17"/>
  <c r="D729" i="17"/>
  <c r="D730" i="17"/>
  <c r="D731" i="17"/>
  <c r="D732" i="17"/>
  <c r="D733" i="17"/>
  <c r="D734" i="17"/>
  <c r="D735" i="17"/>
  <c r="D736" i="17"/>
  <c r="D737" i="17"/>
  <c r="D738" i="17"/>
  <c r="D739" i="17"/>
  <c r="D740" i="17"/>
  <c r="D741" i="17"/>
  <c r="D742" i="17"/>
  <c r="D743" i="17"/>
  <c r="D744" i="17"/>
  <c r="D745" i="17"/>
  <c r="D746" i="17"/>
  <c r="D747" i="17"/>
  <c r="D748" i="17"/>
  <c r="D749" i="17"/>
  <c r="D750" i="17"/>
  <c r="D751" i="17"/>
  <c r="D752" i="17"/>
  <c r="D753" i="17"/>
  <c r="D754" i="17"/>
  <c r="D755" i="17"/>
  <c r="D756" i="17"/>
  <c r="D757" i="17"/>
  <c r="D758" i="17"/>
  <c r="D759" i="17"/>
  <c r="D760" i="17"/>
  <c r="D761" i="17"/>
  <c r="D762" i="17"/>
  <c r="D763" i="17"/>
  <c r="D764" i="17"/>
  <c r="D765" i="17"/>
  <c r="D766" i="17"/>
  <c r="D767" i="17"/>
  <c r="D768" i="17"/>
  <c r="D769" i="17"/>
  <c r="D770" i="17"/>
  <c r="D771" i="17"/>
  <c r="D772" i="17"/>
  <c r="D773" i="17"/>
  <c r="D774" i="17"/>
  <c r="D775" i="17"/>
  <c r="D776" i="17"/>
  <c r="D777" i="17"/>
  <c r="D778" i="17"/>
  <c r="D779" i="17"/>
  <c r="D780" i="17"/>
  <c r="D781" i="17"/>
  <c r="D782" i="17"/>
  <c r="D783" i="17"/>
  <c r="D784" i="17"/>
  <c r="D785" i="17"/>
  <c r="D786" i="17"/>
  <c r="D787" i="17"/>
  <c r="D788" i="17"/>
  <c r="D789" i="17"/>
  <c r="D790" i="17"/>
  <c r="D791" i="17"/>
  <c r="D792" i="17"/>
  <c r="D793" i="17"/>
  <c r="D794" i="17"/>
  <c r="D795" i="17"/>
  <c r="D796" i="17"/>
  <c r="D797" i="17"/>
  <c r="D798" i="17"/>
  <c r="D799" i="17"/>
  <c r="D800" i="17"/>
  <c r="D801" i="17"/>
  <c r="D802" i="17"/>
  <c r="D803" i="17"/>
  <c r="D804" i="17"/>
  <c r="D805" i="17"/>
  <c r="D806" i="17"/>
  <c r="D807" i="17"/>
  <c r="D808" i="17"/>
  <c r="D809" i="17"/>
  <c r="D810" i="17"/>
  <c r="D811" i="17"/>
  <c r="D812" i="17"/>
  <c r="D813" i="17"/>
  <c r="D814" i="17"/>
  <c r="D815" i="17"/>
  <c r="D816" i="17"/>
  <c r="D817" i="17"/>
  <c r="D818" i="17"/>
  <c r="D819" i="17"/>
  <c r="D820" i="17"/>
  <c r="D821" i="17"/>
  <c r="D822" i="17"/>
  <c r="D823" i="17"/>
  <c r="D824" i="17"/>
  <c r="D825" i="17"/>
  <c r="D826" i="17"/>
  <c r="D827" i="17"/>
  <c r="D828" i="17"/>
  <c r="D829" i="17"/>
  <c r="D830" i="17"/>
  <c r="D831" i="17"/>
  <c r="D832" i="17"/>
  <c r="D833" i="17"/>
  <c r="D834" i="17"/>
  <c r="D835" i="17"/>
  <c r="D836" i="17"/>
  <c r="D837" i="17"/>
  <c r="D838" i="17"/>
  <c r="D839" i="17"/>
  <c r="D840" i="17"/>
  <c r="D841" i="17"/>
  <c r="D842" i="17"/>
  <c r="D843" i="17"/>
  <c r="D844" i="17"/>
  <c r="D845" i="17"/>
  <c r="D846" i="17"/>
  <c r="D847" i="17"/>
  <c r="D848" i="17"/>
  <c r="D849" i="17"/>
  <c r="D850" i="17"/>
  <c r="D851" i="17"/>
  <c r="D852" i="17"/>
  <c r="D853" i="17"/>
  <c r="D854" i="17"/>
  <c r="D855" i="17"/>
  <c r="D856" i="17"/>
  <c r="D857" i="17"/>
  <c r="D858" i="17"/>
  <c r="D859" i="17"/>
  <c r="D860" i="17"/>
  <c r="D861" i="17"/>
  <c r="D862" i="17"/>
  <c r="D863" i="17"/>
  <c r="D864" i="17"/>
  <c r="D865" i="17"/>
  <c r="D866" i="17"/>
  <c r="D867" i="17"/>
  <c r="D868" i="17"/>
  <c r="D869" i="17"/>
  <c r="D870" i="17"/>
  <c r="D871" i="17"/>
  <c r="D872" i="17"/>
  <c r="D873" i="17"/>
  <c r="D874" i="17"/>
  <c r="D875" i="17"/>
  <c r="D876" i="17"/>
  <c r="D877" i="17"/>
  <c r="D878" i="17"/>
  <c r="D879" i="17"/>
  <c r="D880" i="17"/>
  <c r="D881" i="17"/>
  <c r="D882" i="17"/>
  <c r="D883" i="17"/>
  <c r="D884" i="17"/>
  <c r="D885" i="17"/>
  <c r="D886" i="17"/>
  <c r="D887" i="17"/>
  <c r="D888" i="17"/>
  <c r="D889" i="17"/>
  <c r="D890" i="17"/>
  <c r="D891" i="17"/>
  <c r="D892" i="17"/>
  <c r="D893" i="17"/>
  <c r="D894" i="17"/>
  <c r="D895" i="17"/>
  <c r="D896" i="17"/>
  <c r="D897" i="17"/>
  <c r="D898" i="17"/>
  <c r="D899" i="17"/>
  <c r="D900" i="17"/>
  <c r="D901" i="17"/>
  <c r="D902" i="17"/>
  <c r="D903" i="17"/>
  <c r="D904" i="17"/>
  <c r="D905" i="17"/>
  <c r="D906" i="17"/>
  <c r="D907" i="17"/>
  <c r="D908" i="17"/>
  <c r="D909" i="17"/>
  <c r="D910" i="17"/>
  <c r="D911" i="17"/>
  <c r="D912" i="17"/>
  <c r="D913" i="17"/>
  <c r="D914" i="17"/>
  <c r="D915" i="17"/>
  <c r="D916" i="17"/>
  <c r="D917" i="17"/>
  <c r="D918" i="17"/>
  <c r="D919" i="17"/>
  <c r="D920" i="17"/>
  <c r="D921" i="17"/>
  <c r="D922" i="17"/>
  <c r="D923" i="17"/>
  <c r="D924" i="17"/>
  <c r="D925" i="17"/>
  <c r="D926" i="17"/>
  <c r="D927" i="17"/>
  <c r="D928" i="17"/>
  <c r="D929" i="17"/>
  <c r="D930" i="17"/>
  <c r="D931" i="17"/>
  <c r="D932" i="17"/>
  <c r="D933" i="17"/>
  <c r="D934" i="17"/>
  <c r="D935" i="17"/>
  <c r="D936" i="17"/>
  <c r="D937" i="17"/>
  <c r="D938" i="17"/>
  <c r="D939" i="17"/>
  <c r="D940" i="17"/>
  <c r="D941" i="17"/>
  <c r="D942" i="17"/>
  <c r="D943" i="17"/>
  <c r="D944" i="17"/>
  <c r="D945" i="17"/>
  <c r="D946" i="17"/>
  <c r="D947" i="17"/>
  <c r="D948" i="17"/>
  <c r="D949" i="17"/>
  <c r="D950" i="17"/>
  <c r="D951" i="17"/>
  <c r="D952" i="17"/>
  <c r="D953" i="17"/>
  <c r="D954" i="17"/>
  <c r="D955" i="17"/>
  <c r="D956" i="17"/>
  <c r="D957" i="17"/>
  <c r="D958" i="17"/>
  <c r="D959" i="17"/>
  <c r="D960" i="17"/>
  <c r="D961" i="17"/>
  <c r="D962" i="17"/>
  <c r="D963" i="17"/>
  <c r="D964" i="17"/>
  <c r="D965" i="17"/>
  <c r="D966" i="17"/>
  <c r="D967" i="17"/>
  <c r="D968" i="17"/>
  <c r="D969" i="17"/>
  <c r="D970" i="17"/>
  <c r="D971" i="17"/>
  <c r="D972" i="17"/>
  <c r="D973" i="17"/>
  <c r="D974" i="17"/>
  <c r="D975" i="17"/>
  <c r="D976" i="17"/>
  <c r="D977" i="17"/>
  <c r="D978" i="17"/>
  <c r="D979" i="17"/>
  <c r="D980" i="17"/>
  <c r="D981" i="17"/>
  <c r="D982" i="17"/>
  <c r="D983" i="17"/>
  <c r="D984" i="17"/>
  <c r="D985" i="17"/>
  <c r="D986" i="17"/>
  <c r="D987" i="17"/>
  <c r="D988" i="17"/>
  <c r="D989" i="17"/>
  <c r="D990" i="17"/>
  <c r="D991" i="17"/>
  <c r="D992" i="17"/>
  <c r="D993" i="17"/>
  <c r="D994" i="17"/>
  <c r="D995" i="17"/>
  <c r="D996" i="17"/>
  <c r="D997" i="17"/>
  <c r="D998" i="17"/>
  <c r="D999" i="17"/>
  <c r="D1000" i="17"/>
  <c r="D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84" i="17"/>
  <c r="C85" i="17"/>
  <c r="C86" i="17"/>
  <c r="C87" i="17"/>
  <c r="C88" i="17"/>
  <c r="C89" i="17"/>
  <c r="C90" i="17"/>
  <c r="C91" i="17"/>
  <c r="C92" i="17"/>
  <c r="C93" i="17"/>
  <c r="C94" i="17"/>
  <c r="C95" i="17"/>
  <c r="C96" i="17"/>
  <c r="C97" i="17"/>
  <c r="C98" i="17"/>
  <c r="C99" i="17"/>
  <c r="C100" i="17"/>
  <c r="C101" i="17"/>
  <c r="C102" i="17"/>
  <c r="C103" i="17"/>
  <c r="C104" i="17"/>
  <c r="C105" i="17"/>
  <c r="C106" i="17"/>
  <c r="C107" i="17"/>
  <c r="C108" i="17"/>
  <c r="C109" i="17"/>
  <c r="C110" i="17"/>
  <c r="C111" i="17"/>
  <c r="C112" i="17"/>
  <c r="C113" i="17"/>
  <c r="C114" i="17"/>
  <c r="C115" i="17"/>
  <c r="C116" i="17"/>
  <c r="C117" i="17"/>
  <c r="C118" i="17"/>
  <c r="C119" i="17"/>
  <c r="C120" i="17"/>
  <c r="C121" i="17"/>
  <c r="C122" i="17"/>
  <c r="C123" i="17"/>
  <c r="C124" i="17"/>
  <c r="C125" i="17"/>
  <c r="C126" i="17"/>
  <c r="C127" i="17"/>
  <c r="C128" i="17"/>
  <c r="C129" i="17"/>
  <c r="C130" i="17"/>
  <c r="C131" i="17"/>
  <c r="C132" i="17"/>
  <c r="C133" i="17"/>
  <c r="C134" i="17"/>
  <c r="C135" i="17"/>
  <c r="C136" i="17"/>
  <c r="C137" i="17"/>
  <c r="C138" i="17"/>
  <c r="C139" i="17"/>
  <c r="C140" i="17"/>
  <c r="C141" i="17"/>
  <c r="C142" i="17"/>
  <c r="C143" i="17"/>
  <c r="C144" i="17"/>
  <c r="C145" i="17"/>
  <c r="C146" i="17"/>
  <c r="C147" i="17"/>
  <c r="C148" i="17"/>
  <c r="C149" i="17"/>
  <c r="C150" i="17"/>
  <c r="C151" i="17"/>
  <c r="C152" i="17"/>
  <c r="C153" i="17"/>
  <c r="C154" i="17"/>
  <c r="C155" i="17"/>
  <c r="C156" i="17"/>
  <c r="C157" i="17"/>
  <c r="C158" i="17"/>
  <c r="C159" i="17"/>
  <c r="C160" i="17"/>
  <c r="C161" i="17"/>
  <c r="C162" i="17"/>
  <c r="C163" i="17"/>
  <c r="C164" i="17"/>
  <c r="C165" i="17"/>
  <c r="C166" i="17"/>
  <c r="C167" i="17"/>
  <c r="C168" i="17"/>
  <c r="C169" i="17"/>
  <c r="C170" i="17"/>
  <c r="C171" i="17"/>
  <c r="C172" i="17"/>
  <c r="C173" i="17"/>
  <c r="C174" i="17"/>
  <c r="C175" i="17"/>
  <c r="C176" i="17"/>
  <c r="C177" i="17"/>
  <c r="C178" i="17"/>
  <c r="C179" i="17"/>
  <c r="C180" i="17"/>
  <c r="C181" i="17"/>
  <c r="C182" i="17"/>
  <c r="C183" i="17"/>
  <c r="C184" i="17"/>
  <c r="C185" i="17"/>
  <c r="C186" i="17"/>
  <c r="C187" i="17"/>
  <c r="C188" i="17"/>
  <c r="C189" i="17"/>
  <c r="C190" i="17"/>
  <c r="C191" i="17"/>
  <c r="C192" i="17"/>
  <c r="C193" i="17"/>
  <c r="C194" i="17"/>
  <c r="C195" i="17"/>
  <c r="C196" i="17"/>
  <c r="C197" i="17"/>
  <c r="C198" i="17"/>
  <c r="C199" i="17"/>
  <c r="C200" i="17"/>
  <c r="C201" i="17"/>
  <c r="C202" i="17"/>
  <c r="C203" i="17"/>
  <c r="C204" i="17"/>
  <c r="C205" i="17"/>
  <c r="C206" i="17"/>
  <c r="C207" i="17"/>
  <c r="C208" i="17"/>
  <c r="C209" i="17"/>
  <c r="C210" i="17"/>
  <c r="C211" i="17"/>
  <c r="C212" i="17"/>
  <c r="C213" i="17"/>
  <c r="C214" i="17"/>
  <c r="C215" i="17"/>
  <c r="C216" i="17"/>
  <c r="C217" i="17"/>
  <c r="C218" i="17"/>
  <c r="C219" i="17"/>
  <c r="C220" i="17"/>
  <c r="C221" i="17"/>
  <c r="C222" i="17"/>
  <c r="C223" i="17"/>
  <c r="C224" i="17"/>
  <c r="C225" i="17"/>
  <c r="C226" i="17"/>
  <c r="C227" i="17"/>
  <c r="C228" i="17"/>
  <c r="C229" i="17"/>
  <c r="C230" i="17"/>
  <c r="C231" i="17"/>
  <c r="C232" i="17"/>
  <c r="C233" i="17"/>
  <c r="C234" i="17"/>
  <c r="C235" i="17"/>
  <c r="C236" i="17"/>
  <c r="C237" i="17"/>
  <c r="C238" i="17"/>
  <c r="C239" i="17"/>
  <c r="C240" i="17"/>
  <c r="C241" i="17"/>
  <c r="C242" i="17"/>
  <c r="C243" i="17"/>
  <c r="C244" i="17"/>
  <c r="C245" i="17"/>
  <c r="C246" i="17"/>
  <c r="C247" i="17"/>
  <c r="C248" i="17"/>
  <c r="C249" i="17"/>
  <c r="C250" i="17"/>
  <c r="C251" i="17"/>
  <c r="C252" i="17"/>
  <c r="C253" i="17"/>
  <c r="C254" i="17"/>
  <c r="C255" i="17"/>
  <c r="C256" i="17"/>
  <c r="C257" i="17"/>
  <c r="C258" i="17"/>
  <c r="C259" i="17"/>
  <c r="C260" i="17"/>
  <c r="C261" i="17"/>
  <c r="C262" i="17"/>
  <c r="C263" i="17"/>
  <c r="C264" i="17"/>
  <c r="C265" i="17"/>
  <c r="C266" i="17"/>
  <c r="C267" i="17"/>
  <c r="C268" i="17"/>
  <c r="C269" i="17"/>
  <c r="C270" i="17"/>
  <c r="C271" i="17"/>
  <c r="C272" i="17"/>
  <c r="C273" i="17"/>
  <c r="C274" i="17"/>
  <c r="C275" i="17"/>
  <c r="C276" i="17"/>
  <c r="C277" i="17"/>
  <c r="C278" i="17"/>
  <c r="C279" i="17"/>
  <c r="C280" i="17"/>
  <c r="C281" i="17"/>
  <c r="C282" i="17"/>
  <c r="C283" i="17"/>
  <c r="C284" i="17"/>
  <c r="C285" i="17"/>
  <c r="C286" i="17"/>
  <c r="C287" i="17"/>
  <c r="C288" i="17"/>
  <c r="C289" i="17"/>
  <c r="C290" i="17"/>
  <c r="C291" i="17"/>
  <c r="C292" i="17"/>
  <c r="C293" i="17"/>
  <c r="C294" i="17"/>
  <c r="C295" i="17"/>
  <c r="C296" i="17"/>
  <c r="C297" i="17"/>
  <c r="C298" i="17"/>
  <c r="C299" i="17"/>
  <c r="C300" i="17"/>
  <c r="C301" i="17"/>
  <c r="C302" i="17"/>
  <c r="C303" i="17"/>
  <c r="C304" i="17"/>
  <c r="C305" i="17"/>
  <c r="C306" i="17"/>
  <c r="C307" i="17"/>
  <c r="C308" i="17"/>
  <c r="C309" i="17"/>
  <c r="C310" i="17"/>
  <c r="C311" i="17"/>
  <c r="C312" i="17"/>
  <c r="C313" i="17"/>
  <c r="C314" i="17"/>
  <c r="C315" i="17"/>
  <c r="C316" i="17"/>
  <c r="C317" i="17"/>
  <c r="C318" i="17"/>
  <c r="C319" i="17"/>
  <c r="C320" i="17"/>
  <c r="C321" i="17"/>
  <c r="C322" i="17"/>
  <c r="C323" i="17"/>
  <c r="C324" i="17"/>
  <c r="C325" i="17"/>
  <c r="C326" i="17"/>
  <c r="C327" i="17"/>
  <c r="C328" i="17"/>
  <c r="C329" i="17"/>
  <c r="C330" i="17"/>
  <c r="C331" i="17"/>
  <c r="C332" i="17"/>
  <c r="C333" i="17"/>
  <c r="C334" i="17"/>
  <c r="C335" i="17"/>
  <c r="C336" i="17"/>
  <c r="C337" i="17"/>
  <c r="C338" i="17"/>
  <c r="C339" i="17"/>
  <c r="C340" i="17"/>
  <c r="C341" i="17"/>
  <c r="C342" i="17"/>
  <c r="C343" i="17"/>
  <c r="C344" i="17"/>
  <c r="C345" i="17"/>
  <c r="C346" i="17"/>
  <c r="C347" i="17"/>
  <c r="C348" i="17"/>
  <c r="C349" i="17"/>
  <c r="C350" i="17"/>
  <c r="C351" i="17"/>
  <c r="C352" i="17"/>
  <c r="C353" i="17"/>
  <c r="C354" i="17"/>
  <c r="C355" i="17"/>
  <c r="C356" i="17"/>
  <c r="C357" i="17"/>
  <c r="C358" i="17"/>
  <c r="C359" i="17"/>
  <c r="C360" i="17"/>
  <c r="C361" i="17"/>
  <c r="C362" i="17"/>
  <c r="C363" i="17"/>
  <c r="C364" i="17"/>
  <c r="C365" i="17"/>
  <c r="C366" i="17"/>
  <c r="C367" i="17"/>
  <c r="C368" i="17"/>
  <c r="C369" i="17"/>
  <c r="C370" i="17"/>
  <c r="C371" i="17"/>
  <c r="C372" i="17"/>
  <c r="C373" i="17"/>
  <c r="C374" i="17"/>
  <c r="C375" i="17"/>
  <c r="C376" i="17"/>
  <c r="C377" i="17"/>
  <c r="C378" i="17"/>
  <c r="C379" i="17"/>
  <c r="C380" i="17"/>
  <c r="C381" i="17"/>
  <c r="C382" i="17"/>
  <c r="C383" i="17"/>
  <c r="C384" i="17"/>
  <c r="C385" i="17"/>
  <c r="C386" i="17"/>
  <c r="C387" i="17"/>
  <c r="C388" i="17"/>
  <c r="C389" i="17"/>
  <c r="C390" i="17"/>
  <c r="C391" i="17"/>
  <c r="C392" i="17"/>
  <c r="C393" i="17"/>
  <c r="C394" i="17"/>
  <c r="C395" i="17"/>
  <c r="C396" i="17"/>
  <c r="C397" i="17"/>
  <c r="C398" i="17"/>
  <c r="C399" i="17"/>
  <c r="C400" i="17"/>
  <c r="C401" i="17"/>
  <c r="C402" i="17"/>
  <c r="C403" i="17"/>
  <c r="C404" i="17"/>
  <c r="C405" i="17"/>
  <c r="C406" i="17"/>
  <c r="C407" i="17"/>
  <c r="C408" i="17"/>
  <c r="C409" i="17"/>
  <c r="C410" i="17"/>
  <c r="C411" i="17"/>
  <c r="C412" i="17"/>
  <c r="C413" i="17"/>
  <c r="C414" i="17"/>
  <c r="C415" i="17"/>
  <c r="C416" i="17"/>
  <c r="C417" i="17"/>
  <c r="C418" i="17"/>
  <c r="C419" i="17"/>
  <c r="C420" i="17"/>
  <c r="C421" i="17"/>
  <c r="C422" i="17"/>
  <c r="C423" i="17"/>
  <c r="C424" i="17"/>
  <c r="C425" i="17"/>
  <c r="C426" i="17"/>
  <c r="C427" i="17"/>
  <c r="C428" i="17"/>
  <c r="C429" i="17"/>
  <c r="C430" i="17"/>
  <c r="C431" i="17"/>
  <c r="C432" i="17"/>
  <c r="C433" i="17"/>
  <c r="C434" i="17"/>
  <c r="C435" i="17"/>
  <c r="C436" i="17"/>
  <c r="C437" i="17"/>
  <c r="C438" i="17"/>
  <c r="C439" i="17"/>
  <c r="C440" i="17"/>
  <c r="C441" i="17"/>
  <c r="C442" i="17"/>
  <c r="C443" i="17"/>
  <c r="C444" i="17"/>
  <c r="C445" i="17"/>
  <c r="C446" i="17"/>
  <c r="C447" i="17"/>
  <c r="C448" i="17"/>
  <c r="C449" i="17"/>
  <c r="C450" i="17"/>
  <c r="C451" i="17"/>
  <c r="C452" i="17"/>
  <c r="C453" i="17"/>
  <c r="C454" i="17"/>
  <c r="C455" i="17"/>
  <c r="C456" i="17"/>
  <c r="C457" i="17"/>
  <c r="C458" i="17"/>
  <c r="C459" i="17"/>
  <c r="C460" i="17"/>
  <c r="C461" i="17"/>
  <c r="C462" i="17"/>
  <c r="C463" i="17"/>
  <c r="C464" i="17"/>
  <c r="C465" i="17"/>
  <c r="C466" i="17"/>
  <c r="C467" i="17"/>
  <c r="C468" i="17"/>
  <c r="C469" i="17"/>
  <c r="C470" i="17"/>
  <c r="C471" i="17"/>
  <c r="C472" i="17"/>
  <c r="C473" i="17"/>
  <c r="C474" i="17"/>
  <c r="C475" i="17"/>
  <c r="C476" i="17"/>
  <c r="C477" i="17"/>
  <c r="C478" i="17"/>
  <c r="C479" i="17"/>
  <c r="C480" i="17"/>
  <c r="C481" i="17"/>
  <c r="C482" i="17"/>
  <c r="C483" i="17"/>
  <c r="C484" i="17"/>
  <c r="C485" i="17"/>
  <c r="C486" i="17"/>
  <c r="C487" i="17"/>
  <c r="C488" i="17"/>
  <c r="C489" i="17"/>
  <c r="C490" i="17"/>
  <c r="C491" i="17"/>
  <c r="C492" i="17"/>
  <c r="C493" i="17"/>
  <c r="C494" i="17"/>
  <c r="C495" i="17"/>
  <c r="C496" i="17"/>
  <c r="C497" i="17"/>
  <c r="C498" i="17"/>
  <c r="C499" i="17"/>
  <c r="C500" i="17"/>
  <c r="C501" i="17"/>
  <c r="C502" i="17"/>
  <c r="C503" i="17"/>
  <c r="C504" i="17"/>
  <c r="C505" i="17"/>
  <c r="C506" i="17"/>
  <c r="C507" i="17"/>
  <c r="C508" i="17"/>
  <c r="C509" i="17"/>
  <c r="C510" i="17"/>
  <c r="C511" i="17"/>
  <c r="C512" i="17"/>
  <c r="C513" i="17"/>
  <c r="C514" i="17"/>
  <c r="C515" i="17"/>
  <c r="C516" i="17"/>
  <c r="C517" i="17"/>
  <c r="C518" i="17"/>
  <c r="C519" i="17"/>
  <c r="C520" i="17"/>
  <c r="C521" i="17"/>
  <c r="C522" i="17"/>
  <c r="C523" i="17"/>
  <c r="C524" i="17"/>
  <c r="C525" i="17"/>
  <c r="C526" i="17"/>
  <c r="C527" i="17"/>
  <c r="C528" i="17"/>
  <c r="C529" i="17"/>
  <c r="C530" i="17"/>
  <c r="C531" i="17"/>
  <c r="C532" i="17"/>
  <c r="C533" i="17"/>
  <c r="C534" i="17"/>
  <c r="C535" i="17"/>
  <c r="C536" i="17"/>
  <c r="C537" i="17"/>
  <c r="C538" i="17"/>
  <c r="C539" i="17"/>
  <c r="C540" i="17"/>
  <c r="C541" i="17"/>
  <c r="C542" i="17"/>
  <c r="C543" i="17"/>
  <c r="C544" i="17"/>
  <c r="C545" i="17"/>
  <c r="C546" i="17"/>
  <c r="C547" i="17"/>
  <c r="C548" i="17"/>
  <c r="C549" i="17"/>
  <c r="C550" i="17"/>
  <c r="C551" i="17"/>
  <c r="C552" i="17"/>
  <c r="C553" i="17"/>
  <c r="C554" i="17"/>
  <c r="C555" i="17"/>
  <c r="C556" i="17"/>
  <c r="C557" i="17"/>
  <c r="C558" i="17"/>
  <c r="C559" i="17"/>
  <c r="C560" i="17"/>
  <c r="C561" i="17"/>
  <c r="C562" i="17"/>
  <c r="C563" i="17"/>
  <c r="C564" i="17"/>
  <c r="C565" i="17"/>
  <c r="C566" i="17"/>
  <c r="C567" i="17"/>
  <c r="C568" i="17"/>
  <c r="C569" i="17"/>
  <c r="C570" i="17"/>
  <c r="C571" i="17"/>
  <c r="C572" i="17"/>
  <c r="C573" i="17"/>
  <c r="C574" i="17"/>
  <c r="C575" i="17"/>
  <c r="C576" i="17"/>
  <c r="C577" i="17"/>
  <c r="C578" i="17"/>
  <c r="C579" i="17"/>
  <c r="C580" i="17"/>
  <c r="C581" i="17"/>
  <c r="C582" i="17"/>
  <c r="C583" i="17"/>
  <c r="C584" i="17"/>
  <c r="C585" i="17"/>
  <c r="C586" i="17"/>
  <c r="C587" i="17"/>
  <c r="C588" i="17"/>
  <c r="C589" i="17"/>
  <c r="C590" i="17"/>
  <c r="C591" i="17"/>
  <c r="C592" i="17"/>
  <c r="C593" i="17"/>
  <c r="C594" i="17"/>
  <c r="C595" i="17"/>
  <c r="C596" i="17"/>
  <c r="C597" i="17"/>
  <c r="C598" i="17"/>
  <c r="C599" i="17"/>
  <c r="C600" i="17"/>
  <c r="C601" i="17"/>
  <c r="C602" i="17"/>
  <c r="C603" i="17"/>
  <c r="C604" i="17"/>
  <c r="C605" i="17"/>
  <c r="C606" i="17"/>
  <c r="C607" i="17"/>
  <c r="C608" i="17"/>
  <c r="C609" i="17"/>
  <c r="C610" i="17"/>
  <c r="C611" i="17"/>
  <c r="C612" i="17"/>
  <c r="C613" i="17"/>
  <c r="C614" i="17"/>
  <c r="C615" i="17"/>
  <c r="C616" i="17"/>
  <c r="C617" i="17"/>
  <c r="C618" i="17"/>
  <c r="C619" i="17"/>
  <c r="C620" i="17"/>
  <c r="C621" i="17"/>
  <c r="C622" i="17"/>
  <c r="C623" i="17"/>
  <c r="C624" i="17"/>
  <c r="C625" i="17"/>
  <c r="C626" i="17"/>
  <c r="C627" i="17"/>
  <c r="C628" i="17"/>
  <c r="C629" i="17"/>
  <c r="C630" i="17"/>
  <c r="C631" i="17"/>
  <c r="C632" i="17"/>
  <c r="C633" i="17"/>
  <c r="C634" i="17"/>
  <c r="C635" i="17"/>
  <c r="C636" i="17"/>
  <c r="C637" i="17"/>
  <c r="C638" i="17"/>
  <c r="C639" i="17"/>
  <c r="C640" i="17"/>
  <c r="C641" i="17"/>
  <c r="C642" i="17"/>
  <c r="C643" i="17"/>
  <c r="C644" i="17"/>
  <c r="C645" i="17"/>
  <c r="C646" i="17"/>
  <c r="C647" i="17"/>
  <c r="C648" i="17"/>
  <c r="C649" i="17"/>
  <c r="C650" i="17"/>
  <c r="C651" i="17"/>
  <c r="C652" i="17"/>
  <c r="C653" i="17"/>
  <c r="C654" i="17"/>
  <c r="C655" i="17"/>
  <c r="C656" i="17"/>
  <c r="C657" i="17"/>
  <c r="C658" i="17"/>
  <c r="C659" i="17"/>
  <c r="C660" i="17"/>
  <c r="C661" i="17"/>
  <c r="C662" i="17"/>
  <c r="C663" i="17"/>
  <c r="C664" i="17"/>
  <c r="C665" i="17"/>
  <c r="C666" i="17"/>
  <c r="C667" i="17"/>
  <c r="C668" i="17"/>
  <c r="C669" i="17"/>
  <c r="C670" i="17"/>
  <c r="C671" i="17"/>
  <c r="C672" i="17"/>
  <c r="C673" i="17"/>
  <c r="C674" i="17"/>
  <c r="C675" i="17"/>
  <c r="C676" i="17"/>
  <c r="C677" i="17"/>
  <c r="C678" i="17"/>
  <c r="C679" i="17"/>
  <c r="C680" i="17"/>
  <c r="C681" i="17"/>
  <c r="C682" i="17"/>
  <c r="C683" i="17"/>
  <c r="C684" i="17"/>
  <c r="C685" i="17"/>
  <c r="C686" i="17"/>
  <c r="C687" i="17"/>
  <c r="C688" i="17"/>
  <c r="C689" i="17"/>
  <c r="C690" i="17"/>
  <c r="C691" i="17"/>
  <c r="C692" i="17"/>
  <c r="C693" i="17"/>
  <c r="C694" i="17"/>
  <c r="C695" i="17"/>
  <c r="C696" i="17"/>
  <c r="C697" i="17"/>
  <c r="C698" i="17"/>
  <c r="C699" i="17"/>
  <c r="C700" i="17"/>
  <c r="C701" i="17"/>
  <c r="C702" i="17"/>
  <c r="C703" i="17"/>
  <c r="C704" i="17"/>
  <c r="C705" i="17"/>
  <c r="C706" i="17"/>
  <c r="C707" i="17"/>
  <c r="C708" i="17"/>
  <c r="C709" i="17"/>
  <c r="C710" i="17"/>
  <c r="C711" i="17"/>
  <c r="C712" i="17"/>
  <c r="C713" i="17"/>
  <c r="C714" i="17"/>
  <c r="C715" i="17"/>
  <c r="C716" i="17"/>
  <c r="C717" i="17"/>
  <c r="C718" i="17"/>
  <c r="C719" i="17"/>
  <c r="C720" i="17"/>
  <c r="C721" i="17"/>
  <c r="C722" i="17"/>
  <c r="C723" i="17"/>
  <c r="C724" i="17"/>
  <c r="C725" i="17"/>
  <c r="C726" i="17"/>
  <c r="C727" i="17"/>
  <c r="C728" i="17"/>
  <c r="C729" i="17"/>
  <c r="C730" i="17"/>
  <c r="C731" i="17"/>
  <c r="C732" i="17"/>
  <c r="C733" i="17"/>
  <c r="C734" i="17"/>
  <c r="C735" i="17"/>
  <c r="C736" i="17"/>
  <c r="C737" i="17"/>
  <c r="C738" i="17"/>
  <c r="C739" i="17"/>
  <c r="C740" i="17"/>
  <c r="C741" i="17"/>
  <c r="C742" i="17"/>
  <c r="C743" i="17"/>
  <c r="C744" i="17"/>
  <c r="C745" i="17"/>
  <c r="C746" i="17"/>
  <c r="C747" i="17"/>
  <c r="C748" i="17"/>
  <c r="C749" i="17"/>
  <c r="C750" i="17"/>
  <c r="C751" i="17"/>
  <c r="C752" i="17"/>
  <c r="C753" i="17"/>
  <c r="C754" i="17"/>
  <c r="C755" i="17"/>
  <c r="C756" i="17"/>
  <c r="C757" i="17"/>
  <c r="C758" i="17"/>
  <c r="C759" i="17"/>
  <c r="C760" i="17"/>
  <c r="C761" i="17"/>
  <c r="C762" i="17"/>
  <c r="C763" i="17"/>
  <c r="C764" i="17"/>
  <c r="C765" i="17"/>
  <c r="C766" i="17"/>
  <c r="C767" i="17"/>
  <c r="C768" i="17"/>
  <c r="C769" i="17"/>
  <c r="C770" i="17"/>
  <c r="C771" i="17"/>
  <c r="C772" i="17"/>
  <c r="C773" i="17"/>
  <c r="C774" i="17"/>
  <c r="C775" i="17"/>
  <c r="C776" i="17"/>
  <c r="C777" i="17"/>
  <c r="C778" i="17"/>
  <c r="C779" i="17"/>
  <c r="C780" i="17"/>
  <c r="C781" i="17"/>
  <c r="C782" i="17"/>
  <c r="C783" i="17"/>
  <c r="C784" i="17"/>
  <c r="C785" i="17"/>
  <c r="C786" i="17"/>
  <c r="C787" i="17"/>
  <c r="C788" i="17"/>
  <c r="C789" i="17"/>
  <c r="C790" i="17"/>
  <c r="C791" i="17"/>
  <c r="C792" i="17"/>
  <c r="C793" i="17"/>
  <c r="C794" i="17"/>
  <c r="C795" i="17"/>
  <c r="C796" i="17"/>
  <c r="C797" i="17"/>
  <c r="C798" i="17"/>
  <c r="C799" i="17"/>
  <c r="C800" i="17"/>
  <c r="C801" i="17"/>
  <c r="C802" i="17"/>
  <c r="C803" i="17"/>
  <c r="C804" i="17"/>
  <c r="C805" i="17"/>
  <c r="C806" i="17"/>
  <c r="C807" i="17"/>
  <c r="C808" i="17"/>
  <c r="C809" i="17"/>
  <c r="C810" i="17"/>
  <c r="C811" i="17"/>
  <c r="C812" i="17"/>
  <c r="C813" i="17"/>
  <c r="C814" i="17"/>
  <c r="C815" i="17"/>
  <c r="C816" i="17"/>
  <c r="C817" i="17"/>
  <c r="C818" i="17"/>
  <c r="C819" i="17"/>
  <c r="C820" i="17"/>
  <c r="C821" i="17"/>
  <c r="C822" i="17"/>
  <c r="C823" i="17"/>
  <c r="C824" i="17"/>
  <c r="C825" i="17"/>
  <c r="C826" i="17"/>
  <c r="C827" i="17"/>
  <c r="C828" i="17"/>
  <c r="C829" i="17"/>
  <c r="C830" i="17"/>
  <c r="C831" i="17"/>
  <c r="C832" i="17"/>
  <c r="C833" i="17"/>
  <c r="C834" i="17"/>
  <c r="C835" i="17"/>
  <c r="C836" i="17"/>
  <c r="C837" i="17"/>
  <c r="C838" i="17"/>
  <c r="C839" i="17"/>
  <c r="C840" i="17"/>
  <c r="C841" i="17"/>
  <c r="C842" i="17"/>
  <c r="C843" i="17"/>
  <c r="C844" i="17"/>
  <c r="C845" i="17"/>
  <c r="C846" i="17"/>
  <c r="C847" i="17"/>
  <c r="C848" i="17"/>
  <c r="C849" i="17"/>
  <c r="C850" i="17"/>
  <c r="C851" i="17"/>
  <c r="C852" i="17"/>
  <c r="C853" i="17"/>
  <c r="C854" i="17"/>
  <c r="C855" i="17"/>
  <c r="C856" i="17"/>
  <c r="C857" i="17"/>
  <c r="C858" i="17"/>
  <c r="C859" i="17"/>
  <c r="C860" i="17"/>
  <c r="C861" i="17"/>
  <c r="C862" i="17"/>
  <c r="C863" i="17"/>
  <c r="C864" i="17"/>
  <c r="C865" i="17"/>
  <c r="C866" i="17"/>
  <c r="C867" i="17"/>
  <c r="C868" i="17"/>
  <c r="C869" i="17"/>
  <c r="C870" i="17"/>
  <c r="C871" i="17"/>
  <c r="C872" i="17"/>
  <c r="C873" i="17"/>
  <c r="C874" i="17"/>
  <c r="C875" i="17"/>
  <c r="C876" i="17"/>
  <c r="C877" i="17"/>
  <c r="C878" i="17"/>
  <c r="C879" i="17"/>
  <c r="C880" i="17"/>
  <c r="C881" i="17"/>
  <c r="C882" i="17"/>
  <c r="C883" i="17"/>
  <c r="C884" i="17"/>
  <c r="C885" i="17"/>
  <c r="C886" i="17"/>
  <c r="C887" i="17"/>
  <c r="C888" i="17"/>
  <c r="C889" i="17"/>
  <c r="C890" i="17"/>
  <c r="C891" i="17"/>
  <c r="C892" i="17"/>
  <c r="C893" i="17"/>
  <c r="C894" i="17"/>
  <c r="C895" i="17"/>
  <c r="C896" i="17"/>
  <c r="C897" i="17"/>
  <c r="C898" i="17"/>
  <c r="C899" i="17"/>
  <c r="C900" i="17"/>
  <c r="C901" i="17"/>
  <c r="C902" i="17"/>
  <c r="C903" i="17"/>
  <c r="C904" i="17"/>
  <c r="C905" i="17"/>
  <c r="C906" i="17"/>
  <c r="C907" i="17"/>
  <c r="C908" i="17"/>
  <c r="C909" i="17"/>
  <c r="C910" i="17"/>
  <c r="C911" i="17"/>
  <c r="C912" i="17"/>
  <c r="C913" i="17"/>
  <c r="C914" i="17"/>
  <c r="C915" i="17"/>
  <c r="C916" i="17"/>
  <c r="C917" i="17"/>
  <c r="C918" i="17"/>
  <c r="C919" i="17"/>
  <c r="C920" i="17"/>
  <c r="C921" i="17"/>
  <c r="C922" i="17"/>
  <c r="C923" i="17"/>
  <c r="C924" i="17"/>
  <c r="C925" i="17"/>
  <c r="C926" i="17"/>
  <c r="C927" i="17"/>
  <c r="C928" i="17"/>
  <c r="C929" i="17"/>
  <c r="C930" i="17"/>
  <c r="C931" i="17"/>
  <c r="C932" i="17"/>
  <c r="C933" i="17"/>
  <c r="C934" i="17"/>
  <c r="C935" i="17"/>
  <c r="C936" i="17"/>
  <c r="C937" i="17"/>
  <c r="C938" i="17"/>
  <c r="C939" i="17"/>
  <c r="C940" i="17"/>
  <c r="C941" i="17"/>
  <c r="C942" i="17"/>
  <c r="C943" i="17"/>
  <c r="C944" i="17"/>
  <c r="C945" i="17"/>
  <c r="C946" i="17"/>
  <c r="C947" i="17"/>
  <c r="C948" i="17"/>
  <c r="C949" i="17"/>
  <c r="C950" i="17"/>
  <c r="C951" i="17"/>
  <c r="C952" i="17"/>
  <c r="C953" i="17"/>
  <c r="C954" i="17"/>
  <c r="C955" i="17"/>
  <c r="C956" i="17"/>
  <c r="C957" i="17"/>
  <c r="C958" i="17"/>
  <c r="C959" i="17"/>
  <c r="C960" i="17"/>
  <c r="C961" i="17"/>
  <c r="C962" i="17"/>
  <c r="C963" i="17"/>
  <c r="C964" i="17"/>
  <c r="C965" i="17"/>
  <c r="C966" i="17"/>
  <c r="C967" i="17"/>
  <c r="C968" i="17"/>
  <c r="C969" i="17"/>
  <c r="C970" i="17"/>
  <c r="C971" i="17"/>
  <c r="C972" i="17"/>
  <c r="C973" i="17"/>
  <c r="C974" i="17"/>
  <c r="C975" i="17"/>
  <c r="C976" i="17"/>
  <c r="C977" i="17"/>
  <c r="C978" i="17"/>
  <c r="C979" i="17"/>
  <c r="C980" i="17"/>
  <c r="C981" i="17"/>
  <c r="C982" i="17"/>
  <c r="C983" i="17"/>
  <c r="C984" i="17"/>
  <c r="C985" i="17"/>
  <c r="C986" i="17"/>
  <c r="C987" i="17"/>
  <c r="C988" i="17"/>
  <c r="C989" i="17"/>
  <c r="C990" i="17"/>
  <c r="C991" i="17"/>
  <c r="C992" i="17"/>
  <c r="C993" i="17"/>
  <c r="C994" i="17"/>
  <c r="C995" i="17"/>
  <c r="C996" i="17"/>
  <c r="C997" i="17"/>
  <c r="C998" i="17"/>
  <c r="C999" i="17"/>
  <c r="C1000" i="17"/>
  <c r="C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45" i="17"/>
  <c r="B46" i="17"/>
  <c r="B47" i="17"/>
  <c r="B48" i="17"/>
  <c r="B49" i="17"/>
  <c r="B50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B64" i="17"/>
  <c r="B65" i="17"/>
  <c r="B66" i="17"/>
  <c r="B67" i="17"/>
  <c r="B68" i="17"/>
  <c r="B69" i="17"/>
  <c r="B70" i="17"/>
  <c r="B71" i="17"/>
  <c r="B72" i="17"/>
  <c r="B73" i="17"/>
  <c r="B74" i="17"/>
  <c r="B75" i="17"/>
  <c r="B76" i="17"/>
  <c r="B77" i="17"/>
  <c r="B78" i="17"/>
  <c r="B79" i="17"/>
  <c r="B80" i="17"/>
  <c r="B81" i="17"/>
  <c r="B82" i="17"/>
  <c r="B83" i="17"/>
  <c r="B84" i="17"/>
  <c r="B85" i="17"/>
  <c r="B86" i="17"/>
  <c r="B87" i="17"/>
  <c r="B88" i="17"/>
  <c r="B89" i="17"/>
  <c r="B90" i="17"/>
  <c r="B91" i="17"/>
  <c r="B92" i="17"/>
  <c r="B93" i="17"/>
  <c r="B94" i="17"/>
  <c r="B95" i="17"/>
  <c r="B96" i="17"/>
  <c r="B97" i="17"/>
  <c r="B98" i="17"/>
  <c r="B99" i="17"/>
  <c r="B100" i="17"/>
  <c r="B101" i="17"/>
  <c r="B102" i="17"/>
  <c r="B103" i="17"/>
  <c r="B104" i="17"/>
  <c r="B105" i="17"/>
  <c r="B106" i="17"/>
  <c r="B107" i="17"/>
  <c r="B108" i="17"/>
  <c r="B109" i="17"/>
  <c r="B110" i="17"/>
  <c r="B111" i="17"/>
  <c r="B112" i="17"/>
  <c r="B113" i="17"/>
  <c r="B114" i="17"/>
  <c r="B115" i="17"/>
  <c r="B116" i="17"/>
  <c r="B117" i="17"/>
  <c r="B118" i="17"/>
  <c r="B119" i="17"/>
  <c r="B120" i="17"/>
  <c r="B121" i="17"/>
  <c r="B122" i="17"/>
  <c r="B123" i="17"/>
  <c r="B124" i="17"/>
  <c r="B125" i="17"/>
  <c r="B126" i="17"/>
  <c r="B127" i="17"/>
  <c r="B128" i="17"/>
  <c r="B129" i="17"/>
  <c r="B130" i="17"/>
  <c r="B131" i="17"/>
  <c r="B132" i="17"/>
  <c r="B133" i="17"/>
  <c r="B134" i="17"/>
  <c r="B135" i="17"/>
  <c r="B136" i="17"/>
  <c r="B137" i="17"/>
  <c r="B138" i="17"/>
  <c r="B139" i="17"/>
  <c r="B140" i="17"/>
  <c r="B141" i="17"/>
  <c r="B142" i="17"/>
  <c r="B143" i="17"/>
  <c r="B144" i="17"/>
  <c r="B145" i="17"/>
  <c r="B146" i="17"/>
  <c r="B147" i="17"/>
  <c r="B148" i="17"/>
  <c r="B149" i="17"/>
  <c r="B150" i="17"/>
  <c r="B151" i="17"/>
  <c r="B152" i="17"/>
  <c r="B153" i="17"/>
  <c r="B154" i="17"/>
  <c r="B155" i="17"/>
  <c r="B156" i="17"/>
  <c r="B157" i="17"/>
  <c r="B158" i="17"/>
  <c r="B159" i="17"/>
  <c r="B160" i="17"/>
  <c r="B161" i="17"/>
  <c r="B162" i="17"/>
  <c r="B163" i="17"/>
  <c r="B164" i="17"/>
  <c r="B165" i="17"/>
  <c r="B166" i="17"/>
  <c r="B167" i="17"/>
  <c r="B168" i="17"/>
  <c r="B169" i="17"/>
  <c r="B170" i="17"/>
  <c r="B171" i="17"/>
  <c r="B172" i="17"/>
  <c r="B173" i="17"/>
  <c r="B174" i="17"/>
  <c r="B175" i="17"/>
  <c r="B176" i="17"/>
  <c r="B177" i="17"/>
  <c r="B178" i="17"/>
  <c r="B179" i="17"/>
  <c r="B180" i="17"/>
  <c r="B181" i="17"/>
  <c r="B182" i="17"/>
  <c r="B183" i="17"/>
  <c r="B184" i="17"/>
  <c r="B185" i="17"/>
  <c r="B186" i="17"/>
  <c r="B187" i="17"/>
  <c r="B188" i="17"/>
  <c r="B189" i="17"/>
  <c r="B190" i="17"/>
  <c r="B191" i="17"/>
  <c r="B192" i="17"/>
  <c r="B193" i="17"/>
  <c r="B194" i="17"/>
  <c r="B195" i="17"/>
  <c r="B196" i="17"/>
  <c r="B197" i="17"/>
  <c r="B198" i="17"/>
  <c r="B199" i="17"/>
  <c r="B200" i="17"/>
  <c r="B201" i="17"/>
  <c r="B202" i="17"/>
  <c r="B203" i="17"/>
  <c r="B204" i="17"/>
  <c r="B205" i="17"/>
  <c r="B206" i="17"/>
  <c r="B207" i="17"/>
  <c r="B208" i="17"/>
  <c r="B209" i="17"/>
  <c r="B210" i="17"/>
  <c r="B211" i="17"/>
  <c r="B212" i="17"/>
  <c r="B213" i="17"/>
  <c r="B214" i="17"/>
  <c r="B215" i="17"/>
  <c r="B216" i="17"/>
  <c r="B217" i="17"/>
  <c r="B218" i="17"/>
  <c r="B219" i="17"/>
  <c r="B220" i="17"/>
  <c r="B221" i="17"/>
  <c r="B222" i="17"/>
  <c r="B223" i="17"/>
  <c r="B224" i="17"/>
  <c r="B225" i="17"/>
  <c r="B226" i="17"/>
  <c r="B227" i="17"/>
  <c r="B228" i="17"/>
  <c r="B229" i="17"/>
  <c r="B230" i="17"/>
  <c r="B231" i="17"/>
  <c r="B232" i="17"/>
  <c r="B233" i="17"/>
  <c r="B234" i="17"/>
  <c r="B235" i="17"/>
  <c r="B236" i="17"/>
  <c r="B237" i="17"/>
  <c r="B238" i="17"/>
  <c r="B239" i="17"/>
  <c r="B240" i="17"/>
  <c r="B241" i="17"/>
  <c r="B242" i="17"/>
  <c r="B243" i="17"/>
  <c r="B244" i="17"/>
  <c r="B245" i="17"/>
  <c r="B246" i="17"/>
  <c r="B247" i="17"/>
  <c r="B248" i="17"/>
  <c r="B249" i="17"/>
  <c r="B250" i="17"/>
  <c r="B251" i="17"/>
  <c r="B252" i="17"/>
  <c r="B253" i="17"/>
  <c r="B254" i="17"/>
  <c r="B255" i="17"/>
  <c r="B256" i="17"/>
  <c r="B257" i="17"/>
  <c r="B258" i="17"/>
  <c r="B259" i="17"/>
  <c r="B260" i="17"/>
  <c r="B261" i="17"/>
  <c r="B262" i="17"/>
  <c r="B263" i="17"/>
  <c r="B264" i="17"/>
  <c r="B265" i="17"/>
  <c r="B266" i="17"/>
  <c r="B267" i="17"/>
  <c r="B268" i="17"/>
  <c r="B269" i="17"/>
  <c r="B270" i="17"/>
  <c r="B271" i="17"/>
  <c r="B272" i="17"/>
  <c r="B273" i="17"/>
  <c r="B274" i="17"/>
  <c r="B275" i="17"/>
  <c r="B276" i="17"/>
  <c r="B277" i="17"/>
  <c r="B278" i="17"/>
  <c r="B279" i="17"/>
  <c r="B280" i="17"/>
  <c r="B281" i="17"/>
  <c r="B282" i="17"/>
  <c r="B283" i="17"/>
  <c r="B284" i="17"/>
  <c r="B285" i="17"/>
  <c r="B286" i="17"/>
  <c r="B287" i="17"/>
  <c r="B288" i="17"/>
  <c r="B289" i="17"/>
  <c r="B290" i="17"/>
  <c r="B291" i="17"/>
  <c r="B292" i="17"/>
  <c r="B293" i="17"/>
  <c r="B294" i="17"/>
  <c r="B295" i="17"/>
  <c r="B296" i="17"/>
  <c r="B297" i="17"/>
  <c r="B298" i="17"/>
  <c r="B299" i="17"/>
  <c r="B300" i="17"/>
  <c r="B301" i="17"/>
  <c r="B302" i="17"/>
  <c r="B303" i="17"/>
  <c r="B304" i="17"/>
  <c r="B305" i="17"/>
  <c r="B306" i="17"/>
  <c r="B307" i="17"/>
  <c r="B308" i="17"/>
  <c r="B309" i="17"/>
  <c r="B310" i="17"/>
  <c r="B311" i="17"/>
  <c r="B312" i="17"/>
  <c r="B313" i="17"/>
  <c r="B314" i="17"/>
  <c r="B315" i="17"/>
  <c r="B316" i="17"/>
  <c r="B317" i="17"/>
  <c r="B318" i="17"/>
  <c r="B319" i="17"/>
  <c r="B320" i="17"/>
  <c r="B321" i="17"/>
  <c r="B322" i="17"/>
  <c r="B323" i="17"/>
  <c r="B324" i="17"/>
  <c r="B325" i="17"/>
  <c r="B326" i="17"/>
  <c r="B327" i="17"/>
  <c r="B328" i="17"/>
  <c r="B329" i="17"/>
  <c r="B330" i="17"/>
  <c r="B331" i="17"/>
  <c r="B332" i="17"/>
  <c r="B333" i="17"/>
  <c r="B334" i="17"/>
  <c r="B335" i="17"/>
  <c r="B336" i="17"/>
  <c r="B337" i="17"/>
  <c r="B338" i="17"/>
  <c r="B339" i="17"/>
  <c r="B340" i="17"/>
  <c r="B341" i="17"/>
  <c r="B342" i="17"/>
  <c r="B343" i="17"/>
  <c r="B344" i="17"/>
  <c r="B345" i="17"/>
  <c r="B346" i="17"/>
  <c r="B347" i="17"/>
  <c r="B348" i="17"/>
  <c r="B349" i="17"/>
  <c r="B350" i="17"/>
  <c r="B351" i="17"/>
  <c r="B352" i="17"/>
  <c r="B353" i="17"/>
  <c r="B354" i="17"/>
  <c r="B355" i="17"/>
  <c r="B356" i="17"/>
  <c r="B357" i="17"/>
  <c r="B358" i="17"/>
  <c r="B359" i="17"/>
  <c r="B360" i="17"/>
  <c r="B361" i="17"/>
  <c r="B362" i="17"/>
  <c r="B363" i="17"/>
  <c r="B364" i="17"/>
  <c r="B365" i="17"/>
  <c r="B366" i="17"/>
  <c r="B367" i="17"/>
  <c r="B368" i="17"/>
  <c r="B369" i="17"/>
  <c r="B370" i="17"/>
  <c r="B371" i="17"/>
  <c r="B372" i="17"/>
  <c r="B373" i="17"/>
  <c r="B374" i="17"/>
  <c r="B375" i="17"/>
  <c r="B376" i="17"/>
  <c r="B377" i="17"/>
  <c r="B378" i="17"/>
  <c r="B379" i="17"/>
  <c r="B380" i="17"/>
  <c r="B381" i="17"/>
  <c r="B382" i="17"/>
  <c r="B383" i="17"/>
  <c r="B384" i="17"/>
  <c r="B385" i="17"/>
  <c r="B386" i="17"/>
  <c r="B387" i="17"/>
  <c r="B388" i="17"/>
  <c r="B389" i="17"/>
  <c r="B390" i="17"/>
  <c r="B391" i="17"/>
  <c r="B392" i="17"/>
  <c r="B393" i="17"/>
  <c r="B394" i="17"/>
  <c r="B395" i="17"/>
  <c r="B396" i="17"/>
  <c r="B397" i="17"/>
  <c r="B398" i="17"/>
  <c r="B399" i="17"/>
  <c r="B400" i="17"/>
  <c r="B401" i="17"/>
  <c r="B402" i="17"/>
  <c r="B403" i="17"/>
  <c r="B404" i="17"/>
  <c r="B405" i="17"/>
  <c r="B406" i="17"/>
  <c r="B407" i="17"/>
  <c r="B408" i="17"/>
  <c r="B409" i="17"/>
  <c r="B410" i="17"/>
  <c r="B411" i="17"/>
  <c r="B412" i="17"/>
  <c r="B413" i="17"/>
  <c r="B414" i="17"/>
  <c r="B415" i="17"/>
  <c r="B416" i="17"/>
  <c r="B417" i="17"/>
  <c r="B418" i="17"/>
  <c r="B419" i="17"/>
  <c r="B420" i="17"/>
  <c r="B421" i="17"/>
  <c r="B422" i="17"/>
  <c r="B423" i="17"/>
  <c r="B424" i="17"/>
  <c r="B425" i="17"/>
  <c r="B426" i="17"/>
  <c r="B427" i="17"/>
  <c r="B428" i="17"/>
  <c r="B429" i="17"/>
  <c r="B430" i="17"/>
  <c r="B431" i="17"/>
  <c r="B432" i="17"/>
  <c r="B433" i="17"/>
  <c r="B434" i="17"/>
  <c r="B435" i="17"/>
  <c r="B436" i="17"/>
  <c r="B437" i="17"/>
  <c r="B438" i="17"/>
  <c r="B439" i="17"/>
  <c r="B440" i="17"/>
  <c r="B441" i="17"/>
  <c r="B442" i="17"/>
  <c r="B443" i="17"/>
  <c r="B444" i="17"/>
  <c r="B445" i="17"/>
  <c r="B446" i="17"/>
  <c r="B447" i="17"/>
  <c r="B448" i="17"/>
  <c r="B449" i="17"/>
  <c r="B450" i="17"/>
  <c r="B451" i="17"/>
  <c r="B452" i="17"/>
  <c r="B453" i="17"/>
  <c r="B454" i="17"/>
  <c r="B455" i="17"/>
  <c r="B456" i="17"/>
  <c r="B457" i="17"/>
  <c r="B458" i="17"/>
  <c r="B459" i="17"/>
  <c r="B460" i="17"/>
  <c r="B461" i="17"/>
  <c r="B462" i="17"/>
  <c r="B463" i="17"/>
  <c r="B464" i="17"/>
  <c r="B465" i="17"/>
  <c r="B466" i="17"/>
  <c r="B467" i="17"/>
  <c r="B468" i="17"/>
  <c r="B469" i="17"/>
  <c r="B470" i="17"/>
  <c r="B471" i="17"/>
  <c r="B472" i="17"/>
  <c r="B473" i="17"/>
  <c r="B474" i="17"/>
  <c r="B475" i="17"/>
  <c r="B476" i="17"/>
  <c r="B477" i="17"/>
  <c r="B478" i="17"/>
  <c r="B479" i="17"/>
  <c r="B480" i="17"/>
  <c r="B481" i="17"/>
  <c r="B482" i="17"/>
  <c r="B483" i="17"/>
  <c r="B484" i="17"/>
  <c r="B485" i="17"/>
  <c r="B486" i="17"/>
  <c r="B487" i="17"/>
  <c r="B488" i="17"/>
  <c r="B489" i="17"/>
  <c r="B490" i="17"/>
  <c r="B491" i="17"/>
  <c r="B492" i="17"/>
  <c r="B493" i="17"/>
  <c r="B494" i="17"/>
  <c r="B495" i="17"/>
  <c r="B496" i="17"/>
  <c r="B497" i="17"/>
  <c r="B498" i="17"/>
  <c r="B499" i="17"/>
  <c r="B500" i="17"/>
  <c r="B501" i="17"/>
  <c r="B502" i="17"/>
  <c r="B503" i="17"/>
  <c r="B504" i="17"/>
  <c r="B505" i="17"/>
  <c r="B506" i="17"/>
  <c r="B507" i="17"/>
  <c r="B508" i="17"/>
  <c r="B509" i="17"/>
  <c r="B510" i="17"/>
  <c r="B511" i="17"/>
  <c r="B512" i="17"/>
  <c r="B513" i="17"/>
  <c r="B514" i="17"/>
  <c r="B515" i="17"/>
  <c r="B516" i="17"/>
  <c r="B517" i="17"/>
  <c r="B518" i="17"/>
  <c r="B519" i="17"/>
  <c r="B520" i="17"/>
  <c r="B521" i="17"/>
  <c r="B522" i="17"/>
  <c r="B523" i="17"/>
  <c r="B524" i="17"/>
  <c r="B525" i="17"/>
  <c r="B526" i="17"/>
  <c r="B527" i="17"/>
  <c r="B528" i="17"/>
  <c r="B529" i="17"/>
  <c r="B530" i="17"/>
  <c r="B531" i="17"/>
  <c r="B532" i="17"/>
  <c r="B533" i="17"/>
  <c r="B534" i="17"/>
  <c r="B535" i="17"/>
  <c r="B536" i="17"/>
  <c r="B537" i="17"/>
  <c r="B538" i="17"/>
  <c r="B539" i="17"/>
  <c r="B540" i="17"/>
  <c r="B541" i="17"/>
  <c r="B542" i="17"/>
  <c r="B543" i="17"/>
  <c r="B544" i="17"/>
  <c r="B545" i="17"/>
  <c r="B546" i="17"/>
  <c r="B547" i="17"/>
  <c r="B548" i="17"/>
  <c r="B549" i="17"/>
  <c r="B550" i="17"/>
  <c r="B551" i="17"/>
  <c r="B552" i="17"/>
  <c r="B553" i="17"/>
  <c r="B554" i="17"/>
  <c r="B555" i="17"/>
  <c r="B556" i="17"/>
  <c r="B557" i="17"/>
  <c r="B558" i="17"/>
  <c r="B559" i="17"/>
  <c r="B560" i="17"/>
  <c r="B561" i="17"/>
  <c r="B562" i="17"/>
  <c r="B563" i="17"/>
  <c r="B564" i="17"/>
  <c r="B565" i="17"/>
  <c r="B566" i="17"/>
  <c r="B567" i="17"/>
  <c r="B568" i="17"/>
  <c r="B569" i="17"/>
  <c r="B570" i="17"/>
  <c r="B571" i="17"/>
  <c r="B572" i="17"/>
  <c r="B573" i="17"/>
  <c r="B574" i="17"/>
  <c r="B575" i="17"/>
  <c r="B576" i="17"/>
  <c r="B577" i="17"/>
  <c r="B578" i="17"/>
  <c r="B579" i="17"/>
  <c r="B580" i="17"/>
  <c r="B581" i="17"/>
  <c r="B582" i="17"/>
  <c r="B583" i="17"/>
  <c r="B584" i="17"/>
  <c r="B585" i="17"/>
  <c r="B586" i="17"/>
  <c r="B587" i="17"/>
  <c r="B588" i="17"/>
  <c r="B589" i="17"/>
  <c r="B590" i="17"/>
  <c r="B591" i="17"/>
  <c r="B592" i="17"/>
  <c r="B593" i="17"/>
  <c r="B594" i="17"/>
  <c r="B595" i="17"/>
  <c r="B596" i="17"/>
  <c r="B597" i="17"/>
  <c r="B598" i="17"/>
  <c r="B599" i="17"/>
  <c r="B600" i="17"/>
  <c r="B601" i="17"/>
  <c r="B602" i="17"/>
  <c r="B603" i="17"/>
  <c r="B604" i="17"/>
  <c r="B605" i="17"/>
  <c r="B606" i="17"/>
  <c r="B607" i="17"/>
  <c r="B608" i="17"/>
  <c r="B609" i="17"/>
  <c r="B610" i="17"/>
  <c r="B611" i="17"/>
  <c r="B612" i="17"/>
  <c r="B613" i="17"/>
  <c r="B614" i="17"/>
  <c r="B615" i="17"/>
  <c r="B616" i="17"/>
  <c r="B617" i="17"/>
  <c r="B618" i="17"/>
  <c r="B619" i="17"/>
  <c r="B620" i="17"/>
  <c r="B621" i="17"/>
  <c r="B622" i="17"/>
  <c r="B623" i="17"/>
  <c r="B624" i="17"/>
  <c r="B625" i="17"/>
  <c r="B626" i="17"/>
  <c r="B627" i="17"/>
  <c r="B628" i="17"/>
  <c r="B629" i="17"/>
  <c r="B630" i="17"/>
  <c r="B631" i="17"/>
  <c r="B632" i="17"/>
  <c r="B633" i="17"/>
  <c r="B634" i="17"/>
  <c r="B635" i="17"/>
  <c r="B636" i="17"/>
  <c r="B637" i="17"/>
  <c r="B638" i="17"/>
  <c r="B639" i="17"/>
  <c r="B640" i="17"/>
  <c r="B641" i="17"/>
  <c r="B642" i="17"/>
  <c r="B643" i="17"/>
  <c r="B644" i="17"/>
  <c r="B645" i="17"/>
  <c r="B646" i="17"/>
  <c r="B647" i="17"/>
  <c r="B648" i="17"/>
  <c r="B649" i="17"/>
  <c r="B650" i="17"/>
  <c r="B651" i="17"/>
  <c r="B652" i="17"/>
  <c r="B653" i="17"/>
  <c r="B654" i="17"/>
  <c r="B655" i="17"/>
  <c r="B656" i="17"/>
  <c r="B657" i="17"/>
  <c r="B658" i="17"/>
  <c r="B659" i="17"/>
  <c r="B660" i="17"/>
  <c r="B661" i="17"/>
  <c r="B662" i="17"/>
  <c r="B663" i="17"/>
  <c r="B664" i="17"/>
  <c r="B665" i="17"/>
  <c r="B666" i="17"/>
  <c r="B667" i="17"/>
  <c r="B668" i="17"/>
  <c r="B669" i="17"/>
  <c r="B670" i="17"/>
  <c r="B671" i="17"/>
  <c r="B672" i="17"/>
  <c r="B673" i="17"/>
  <c r="B674" i="17"/>
  <c r="B675" i="17"/>
  <c r="B676" i="17"/>
  <c r="B677" i="17"/>
  <c r="B678" i="17"/>
  <c r="B679" i="17"/>
  <c r="B680" i="17"/>
  <c r="B681" i="17"/>
  <c r="B682" i="17"/>
  <c r="B683" i="17"/>
  <c r="B684" i="17"/>
  <c r="B685" i="17"/>
  <c r="B686" i="17"/>
  <c r="B687" i="17"/>
  <c r="B688" i="17"/>
  <c r="B689" i="17"/>
  <c r="B690" i="17"/>
  <c r="B691" i="17"/>
  <c r="B692" i="17"/>
  <c r="B693" i="17"/>
  <c r="B694" i="17"/>
  <c r="B695" i="17"/>
  <c r="B696" i="17"/>
  <c r="B697" i="17"/>
  <c r="B698" i="17"/>
  <c r="B699" i="17"/>
  <c r="B700" i="17"/>
  <c r="B701" i="17"/>
  <c r="B702" i="17"/>
  <c r="B703" i="17"/>
  <c r="B704" i="17"/>
  <c r="B705" i="17"/>
  <c r="B706" i="17"/>
  <c r="B707" i="17"/>
  <c r="B708" i="17"/>
  <c r="B709" i="17"/>
  <c r="B710" i="17"/>
  <c r="B711" i="17"/>
  <c r="B712" i="17"/>
  <c r="B713" i="17"/>
  <c r="B714" i="17"/>
  <c r="B715" i="17"/>
  <c r="B716" i="17"/>
  <c r="B717" i="17"/>
  <c r="B718" i="17"/>
  <c r="B719" i="17"/>
  <c r="B720" i="17"/>
  <c r="B721" i="17"/>
  <c r="B722" i="17"/>
  <c r="B723" i="17"/>
  <c r="B724" i="17"/>
  <c r="B725" i="17"/>
  <c r="B726" i="17"/>
  <c r="B727" i="17"/>
  <c r="B728" i="17"/>
  <c r="B729" i="17"/>
  <c r="B730" i="17"/>
  <c r="B731" i="17"/>
  <c r="B732" i="17"/>
  <c r="B733" i="17"/>
  <c r="B734" i="17"/>
  <c r="B735" i="17"/>
  <c r="B736" i="17"/>
  <c r="B737" i="17"/>
  <c r="B738" i="17"/>
  <c r="B739" i="17"/>
  <c r="B740" i="17"/>
  <c r="B741" i="17"/>
  <c r="B742" i="17"/>
  <c r="B743" i="17"/>
  <c r="B744" i="17"/>
  <c r="B745" i="17"/>
  <c r="B746" i="17"/>
  <c r="B747" i="17"/>
  <c r="B748" i="17"/>
  <c r="B749" i="17"/>
  <c r="B750" i="17"/>
  <c r="B751" i="17"/>
  <c r="B752" i="17"/>
  <c r="B753" i="17"/>
  <c r="B754" i="17"/>
  <c r="B755" i="17"/>
  <c r="B756" i="17"/>
  <c r="B757" i="17"/>
  <c r="B758" i="17"/>
  <c r="B759" i="17"/>
  <c r="B760" i="17"/>
  <c r="B761" i="17"/>
  <c r="B762" i="17"/>
  <c r="B763" i="17"/>
  <c r="B764" i="17"/>
  <c r="B765" i="17"/>
  <c r="B766" i="17"/>
  <c r="B767" i="17"/>
  <c r="B768" i="17"/>
  <c r="B769" i="17"/>
  <c r="B770" i="17"/>
  <c r="B771" i="17"/>
  <c r="B772" i="17"/>
  <c r="B773" i="17"/>
  <c r="B774" i="17"/>
  <c r="B775" i="17"/>
  <c r="B776" i="17"/>
  <c r="B777" i="17"/>
  <c r="B778" i="17"/>
  <c r="B779" i="17"/>
  <c r="B780" i="17"/>
  <c r="B781" i="17"/>
  <c r="B782" i="17"/>
  <c r="B783" i="17"/>
  <c r="B784" i="17"/>
  <c r="B785" i="17"/>
  <c r="B786" i="17"/>
  <c r="B787" i="17"/>
  <c r="B788" i="17"/>
  <c r="B789" i="17"/>
  <c r="B790" i="17"/>
  <c r="B791" i="17"/>
  <c r="B792" i="17"/>
  <c r="B793" i="17"/>
  <c r="B794" i="17"/>
  <c r="B795" i="17"/>
  <c r="B796" i="17"/>
  <c r="B797" i="17"/>
  <c r="B798" i="17"/>
  <c r="B799" i="17"/>
  <c r="B800" i="17"/>
  <c r="B801" i="17"/>
  <c r="B802" i="17"/>
  <c r="B803" i="17"/>
  <c r="B804" i="17"/>
  <c r="B805" i="17"/>
  <c r="B806" i="17"/>
  <c r="B807" i="17"/>
  <c r="B808" i="17"/>
  <c r="B809" i="17"/>
  <c r="B810" i="17"/>
  <c r="B811" i="17"/>
  <c r="B812" i="17"/>
  <c r="B813" i="17"/>
  <c r="B814" i="17"/>
  <c r="B815" i="17"/>
  <c r="B816" i="17"/>
  <c r="B817" i="17"/>
  <c r="B818" i="17"/>
  <c r="B819" i="17"/>
  <c r="B820" i="17"/>
  <c r="B821" i="17"/>
  <c r="B822" i="17"/>
  <c r="B823" i="17"/>
  <c r="B824" i="17"/>
  <c r="B825" i="17"/>
  <c r="B826" i="17"/>
  <c r="B827" i="17"/>
  <c r="B828" i="17"/>
  <c r="B829" i="17"/>
  <c r="B830" i="17"/>
  <c r="B831" i="17"/>
  <c r="B832" i="17"/>
  <c r="B833" i="17"/>
  <c r="B834" i="17"/>
  <c r="B835" i="17"/>
  <c r="B836" i="17"/>
  <c r="B837" i="17"/>
  <c r="B838" i="17"/>
  <c r="B839" i="17"/>
  <c r="B840" i="17"/>
  <c r="B841" i="17"/>
  <c r="B842" i="17"/>
  <c r="B843" i="17"/>
  <c r="B844" i="17"/>
  <c r="B845" i="17"/>
  <c r="B846" i="17"/>
  <c r="B847" i="17"/>
  <c r="B848" i="17"/>
  <c r="B849" i="17"/>
  <c r="B850" i="17"/>
  <c r="B851" i="17"/>
  <c r="B852" i="17"/>
  <c r="B853" i="17"/>
  <c r="B854" i="17"/>
  <c r="B855" i="17"/>
  <c r="B856" i="17"/>
  <c r="B857" i="17"/>
  <c r="B858" i="17"/>
  <c r="B859" i="17"/>
  <c r="B860" i="17"/>
  <c r="B861" i="17"/>
  <c r="B862" i="17"/>
  <c r="B863" i="17"/>
  <c r="B864" i="17"/>
  <c r="B865" i="17"/>
  <c r="B866" i="17"/>
  <c r="B867" i="17"/>
  <c r="B868" i="17"/>
  <c r="B869" i="17"/>
  <c r="B870" i="17"/>
  <c r="B871" i="17"/>
  <c r="B872" i="17"/>
  <c r="B873" i="17"/>
  <c r="B874" i="17"/>
  <c r="B875" i="17"/>
  <c r="B876" i="17"/>
  <c r="B877" i="17"/>
  <c r="B878" i="17"/>
  <c r="B879" i="17"/>
  <c r="B880" i="17"/>
  <c r="B881" i="17"/>
  <c r="B882" i="17"/>
  <c r="B883" i="17"/>
  <c r="B884" i="17"/>
  <c r="B885" i="17"/>
  <c r="B886" i="17"/>
  <c r="B887" i="17"/>
  <c r="B888" i="17"/>
  <c r="B889" i="17"/>
  <c r="B890" i="17"/>
  <c r="B891" i="17"/>
  <c r="B892" i="17"/>
  <c r="B893" i="17"/>
  <c r="B894" i="17"/>
  <c r="B895" i="17"/>
  <c r="B896" i="17"/>
  <c r="B897" i="17"/>
  <c r="B898" i="17"/>
  <c r="B899" i="17"/>
  <c r="B900" i="17"/>
  <c r="B901" i="17"/>
  <c r="B902" i="17"/>
  <c r="B903" i="17"/>
  <c r="B904" i="17"/>
  <c r="B905" i="17"/>
  <c r="B906" i="17"/>
  <c r="B907" i="17"/>
  <c r="B908" i="17"/>
  <c r="B909" i="17"/>
  <c r="B910" i="17"/>
  <c r="B911" i="17"/>
  <c r="B912" i="17"/>
  <c r="B913" i="17"/>
  <c r="B914" i="17"/>
  <c r="B915" i="17"/>
  <c r="B916" i="17"/>
  <c r="B917" i="17"/>
  <c r="B918" i="17"/>
  <c r="B919" i="17"/>
  <c r="B920" i="17"/>
  <c r="B921" i="17"/>
  <c r="B922" i="17"/>
  <c r="B923" i="17"/>
  <c r="B924" i="17"/>
  <c r="B925" i="17"/>
  <c r="B926" i="17"/>
  <c r="B927" i="17"/>
  <c r="B928" i="17"/>
  <c r="B929" i="17"/>
  <c r="B930" i="17"/>
  <c r="B931" i="17"/>
  <c r="B932" i="17"/>
  <c r="B933" i="17"/>
  <c r="B934" i="17"/>
  <c r="B935" i="17"/>
  <c r="B936" i="17"/>
  <c r="B937" i="17"/>
  <c r="B938" i="17"/>
  <c r="B939" i="17"/>
  <c r="B940" i="17"/>
  <c r="B941" i="17"/>
  <c r="B942" i="17"/>
  <c r="B943" i="17"/>
  <c r="B944" i="17"/>
  <c r="B945" i="17"/>
  <c r="B946" i="17"/>
  <c r="B947" i="17"/>
  <c r="B948" i="17"/>
  <c r="B949" i="17"/>
  <c r="B950" i="17"/>
  <c r="B951" i="17"/>
  <c r="B952" i="17"/>
  <c r="B953" i="17"/>
  <c r="B954" i="17"/>
  <c r="B955" i="17"/>
  <c r="B956" i="17"/>
  <c r="B957" i="17"/>
  <c r="B958" i="17"/>
  <c r="B959" i="17"/>
  <c r="B960" i="17"/>
  <c r="B961" i="17"/>
  <c r="B962" i="17"/>
  <c r="B963" i="17"/>
  <c r="B964" i="17"/>
  <c r="B965" i="17"/>
  <c r="B966" i="17"/>
  <c r="B967" i="17"/>
  <c r="B968" i="17"/>
  <c r="B969" i="17"/>
  <c r="B970" i="17"/>
  <c r="B971" i="17"/>
  <c r="B972" i="17"/>
  <c r="B973" i="17"/>
  <c r="B974" i="17"/>
  <c r="B975" i="17"/>
  <c r="B976" i="17"/>
  <c r="B977" i="17"/>
  <c r="B978" i="17"/>
  <c r="B979" i="17"/>
  <c r="B980" i="17"/>
  <c r="B981" i="17"/>
  <c r="B982" i="17"/>
  <c r="B983" i="17"/>
  <c r="B984" i="17"/>
  <c r="B985" i="17"/>
  <c r="B986" i="17"/>
  <c r="B987" i="17"/>
  <c r="B988" i="17"/>
  <c r="B989" i="17"/>
  <c r="B990" i="17"/>
  <c r="B991" i="17"/>
  <c r="B992" i="17"/>
  <c r="B993" i="17"/>
  <c r="B994" i="17"/>
  <c r="B995" i="17"/>
  <c r="B996" i="17"/>
  <c r="B997" i="17"/>
  <c r="B998" i="17"/>
  <c r="B999" i="17"/>
  <c r="B1000" i="17"/>
  <c r="B11" i="17"/>
  <c r="G10" i="17"/>
  <c r="G7" i="17"/>
  <c r="G3" i="17"/>
  <c r="G4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A781" i="17" s="1"/>
  <c r="A782" i="17" s="1"/>
  <c r="A783" i="17" s="1"/>
  <c r="A784" i="17" s="1"/>
  <c r="A785" i="17" s="1"/>
  <c r="A786" i="17" s="1"/>
  <c r="A787" i="17" s="1"/>
  <c r="A788" i="17" s="1"/>
  <c r="A789" i="17" s="1"/>
  <c r="A790" i="17" s="1"/>
  <c r="A791" i="17" s="1"/>
  <c r="A792" i="17" s="1"/>
  <c r="A793" i="17" s="1"/>
  <c r="A794" i="17" s="1"/>
  <c r="A795" i="17" s="1"/>
  <c r="A796" i="17" s="1"/>
  <c r="A797" i="17" s="1"/>
  <c r="A798" i="17" s="1"/>
  <c r="A799" i="17" s="1"/>
  <c r="A800" i="17" s="1"/>
  <c r="A801" i="17" s="1"/>
  <c r="A802" i="17" s="1"/>
  <c r="A803" i="17" s="1"/>
  <c r="A804" i="17" s="1"/>
  <c r="A805" i="17" s="1"/>
  <c r="A806" i="17" s="1"/>
  <c r="A807" i="17" s="1"/>
  <c r="A808" i="17" s="1"/>
  <c r="A809" i="17" s="1"/>
  <c r="A810" i="17" s="1"/>
  <c r="A811" i="17" s="1"/>
  <c r="A812" i="17" s="1"/>
  <c r="A813" i="17" s="1"/>
  <c r="A814" i="17" s="1"/>
  <c r="A815" i="17" s="1"/>
  <c r="A816" i="17" s="1"/>
  <c r="A817" i="17" s="1"/>
  <c r="A818" i="17" s="1"/>
  <c r="A819" i="17" s="1"/>
  <c r="A820" i="17" s="1"/>
  <c r="A821" i="17" s="1"/>
  <c r="A822" i="17" s="1"/>
  <c r="A823" i="17" s="1"/>
  <c r="A824" i="17" s="1"/>
  <c r="A825" i="17" s="1"/>
  <c r="A826" i="17" s="1"/>
  <c r="A827" i="17" s="1"/>
  <c r="A828" i="17" s="1"/>
  <c r="A829" i="17" s="1"/>
  <c r="A830" i="17" s="1"/>
  <c r="A831" i="17" s="1"/>
  <c r="A832" i="17" s="1"/>
  <c r="A833" i="17" s="1"/>
  <c r="A834" i="17" s="1"/>
  <c r="A835" i="17" s="1"/>
  <c r="A836" i="17" s="1"/>
  <c r="A837" i="17" s="1"/>
  <c r="A838" i="17" s="1"/>
  <c r="A839" i="17" s="1"/>
  <c r="A840" i="17" s="1"/>
  <c r="A841" i="17" s="1"/>
  <c r="A842" i="17" s="1"/>
  <c r="A843" i="17" s="1"/>
  <c r="A844" i="17" s="1"/>
  <c r="A845" i="17" s="1"/>
  <c r="A846" i="17" s="1"/>
  <c r="A847" i="17" s="1"/>
  <c r="A848" i="17" s="1"/>
  <c r="A849" i="17" s="1"/>
  <c r="A850" i="17" s="1"/>
  <c r="A851" i="17" s="1"/>
  <c r="A852" i="17" s="1"/>
  <c r="A853" i="17" s="1"/>
  <c r="A854" i="17" s="1"/>
  <c r="A855" i="17" s="1"/>
  <c r="A856" i="17" s="1"/>
  <c r="A857" i="17" s="1"/>
  <c r="A858" i="17" s="1"/>
  <c r="A859" i="17" s="1"/>
  <c r="A860" i="17" s="1"/>
  <c r="A861" i="17" s="1"/>
  <c r="A862" i="17" s="1"/>
  <c r="A863" i="17" s="1"/>
  <c r="A864" i="17" s="1"/>
  <c r="A865" i="17" s="1"/>
  <c r="A866" i="17" s="1"/>
  <c r="A867" i="17" s="1"/>
  <c r="A868" i="17" s="1"/>
  <c r="A869" i="17" s="1"/>
  <c r="A870" i="17" s="1"/>
  <c r="A871" i="17" s="1"/>
  <c r="A872" i="17" s="1"/>
  <c r="A873" i="17" s="1"/>
  <c r="A874" i="17" s="1"/>
  <c r="A875" i="17" s="1"/>
  <c r="A876" i="17" s="1"/>
  <c r="A877" i="17" s="1"/>
  <c r="A878" i="17" s="1"/>
  <c r="A879" i="17" s="1"/>
  <c r="A880" i="17" s="1"/>
  <c r="A881" i="17" s="1"/>
  <c r="A882" i="17" s="1"/>
  <c r="A883" i="17" s="1"/>
  <c r="A884" i="17" s="1"/>
  <c r="A885" i="17" s="1"/>
  <c r="A886" i="17" s="1"/>
  <c r="A887" i="17" s="1"/>
  <c r="A888" i="17" s="1"/>
  <c r="A889" i="17" s="1"/>
  <c r="A890" i="17" s="1"/>
  <c r="A891" i="17" s="1"/>
  <c r="A892" i="17" s="1"/>
  <c r="A893" i="17" s="1"/>
  <c r="A894" i="17" s="1"/>
  <c r="A895" i="17" s="1"/>
  <c r="A896" i="17" s="1"/>
  <c r="A897" i="17" s="1"/>
  <c r="A898" i="17" s="1"/>
  <c r="A899" i="17" s="1"/>
  <c r="A900" i="17" s="1"/>
  <c r="A901" i="17" s="1"/>
  <c r="A902" i="17" s="1"/>
  <c r="A903" i="17" s="1"/>
  <c r="A904" i="17" s="1"/>
  <c r="A905" i="17" s="1"/>
  <c r="A906" i="17" s="1"/>
  <c r="A907" i="17" s="1"/>
  <c r="A908" i="17" s="1"/>
  <c r="A909" i="17" s="1"/>
  <c r="A910" i="17" s="1"/>
  <c r="A911" i="17" s="1"/>
  <c r="A912" i="17" s="1"/>
  <c r="A913" i="17" s="1"/>
  <c r="A914" i="17" s="1"/>
  <c r="A915" i="17" s="1"/>
  <c r="A916" i="17" s="1"/>
  <c r="A917" i="17" s="1"/>
  <c r="A918" i="17" s="1"/>
  <c r="A919" i="17" s="1"/>
  <c r="A920" i="17" s="1"/>
  <c r="A921" i="17" s="1"/>
  <c r="A922" i="17" s="1"/>
  <c r="A923" i="17" s="1"/>
  <c r="A924" i="17" s="1"/>
  <c r="A925" i="17" s="1"/>
  <c r="A926" i="17" s="1"/>
  <c r="A927" i="17" s="1"/>
  <c r="A928" i="17" s="1"/>
  <c r="A929" i="17" s="1"/>
  <c r="A930" i="17" s="1"/>
  <c r="A931" i="17" s="1"/>
  <c r="A932" i="17" s="1"/>
  <c r="A933" i="17" s="1"/>
  <c r="A934" i="17" s="1"/>
  <c r="A935" i="17" s="1"/>
  <c r="A936" i="17" s="1"/>
  <c r="A937" i="17" s="1"/>
  <c r="A938" i="17" s="1"/>
  <c r="A939" i="17" s="1"/>
  <c r="A940" i="17" s="1"/>
  <c r="A941" i="17" s="1"/>
  <c r="A942" i="17" s="1"/>
  <c r="A943" i="17" s="1"/>
  <c r="A944" i="17" s="1"/>
  <c r="A945" i="17" s="1"/>
  <c r="A946" i="17" s="1"/>
  <c r="A947" i="17" s="1"/>
  <c r="A948" i="17" s="1"/>
  <c r="A949" i="17" s="1"/>
  <c r="A950" i="17" s="1"/>
  <c r="A951" i="17" s="1"/>
  <c r="A952" i="17" s="1"/>
  <c r="A953" i="17" s="1"/>
  <c r="A954" i="17" s="1"/>
  <c r="A955" i="17" s="1"/>
  <c r="A956" i="17" s="1"/>
  <c r="A957" i="17" s="1"/>
  <c r="A958" i="17" s="1"/>
  <c r="A959" i="17" s="1"/>
  <c r="A960" i="17" s="1"/>
  <c r="A961" i="17" s="1"/>
  <c r="A962" i="17" s="1"/>
  <c r="A963" i="17" s="1"/>
  <c r="A964" i="17" s="1"/>
  <c r="A965" i="17" s="1"/>
  <c r="A966" i="17" s="1"/>
  <c r="A967" i="17" s="1"/>
  <c r="A968" i="17" s="1"/>
  <c r="A969" i="17" s="1"/>
  <c r="A970" i="17" s="1"/>
  <c r="A971" i="17" s="1"/>
  <c r="A972" i="17" s="1"/>
  <c r="A973" i="17" s="1"/>
  <c r="A974" i="17" s="1"/>
  <c r="A975" i="17" s="1"/>
  <c r="A976" i="17" s="1"/>
  <c r="A977" i="17" s="1"/>
  <c r="A978" i="17" s="1"/>
  <c r="A979" i="17" s="1"/>
  <c r="A980" i="17" s="1"/>
  <c r="A981" i="17" s="1"/>
  <c r="A982" i="17" s="1"/>
  <c r="A983" i="17" s="1"/>
  <c r="A984" i="17" s="1"/>
  <c r="A985" i="17" s="1"/>
  <c r="A986" i="17" s="1"/>
  <c r="A987" i="17" s="1"/>
  <c r="A988" i="17" s="1"/>
  <c r="A989" i="17" s="1"/>
  <c r="A990" i="17" s="1"/>
  <c r="A991" i="17" s="1"/>
  <c r="A992" i="17" s="1"/>
  <c r="A993" i="17" s="1"/>
  <c r="A994" i="17" s="1"/>
  <c r="A995" i="17" s="1"/>
  <c r="A996" i="17" s="1"/>
  <c r="A997" i="17" s="1"/>
  <c r="A998" i="17" s="1"/>
  <c r="A999" i="17" s="1"/>
  <c r="A1000" i="17" s="1"/>
  <c r="E6" i="17"/>
  <c r="E5" i="17"/>
  <c r="B12" i="16"/>
  <c r="B35" i="15"/>
  <c r="B36" i="15"/>
  <c r="B34" i="15"/>
  <c r="A30" i="15"/>
  <c r="A26" i="15"/>
  <c r="A24" i="15"/>
  <c r="A17" i="15"/>
  <c r="E12" i="15"/>
  <c r="D12" i="15"/>
  <c r="C12" i="15"/>
  <c r="B12" i="15"/>
  <c r="E11" i="15"/>
  <c r="D11" i="15"/>
  <c r="C11" i="15"/>
  <c r="B11" i="15"/>
  <c r="F4" i="15"/>
  <c r="F3" i="15"/>
  <c r="E4" i="15"/>
  <c r="E3" i="15"/>
  <c r="B7" i="15"/>
  <c r="B9" i="15"/>
  <c r="B8" i="15"/>
  <c r="B4" i="15"/>
  <c r="B3" i="15"/>
  <c r="D44" i="14"/>
  <c r="D45" i="14"/>
  <c r="D46" i="14"/>
  <c r="D43" i="14"/>
  <c r="F44" i="14"/>
  <c r="F45" i="14"/>
  <c r="F46" i="14"/>
  <c r="F43" i="14"/>
  <c r="E38" i="14"/>
  <c r="B39" i="14"/>
  <c r="D35" i="14"/>
  <c r="E35" i="14" s="1"/>
  <c r="F35" i="14" s="1"/>
  <c r="G35" i="14" s="1"/>
  <c r="H35" i="14" s="1"/>
  <c r="I35" i="14" s="1"/>
  <c r="J35" i="14" s="1"/>
  <c r="K35" i="14" s="1"/>
  <c r="J30" i="14"/>
  <c r="J31" i="14"/>
  <c r="J29" i="14"/>
  <c r="I30" i="14"/>
  <c r="I31" i="14"/>
  <c r="I29" i="14"/>
  <c r="H30" i="14"/>
  <c r="H31" i="14"/>
  <c r="H29" i="14"/>
  <c r="G30" i="14"/>
  <c r="G31" i="14"/>
  <c r="G29" i="14"/>
  <c r="B32" i="14"/>
  <c r="D31" i="14"/>
  <c r="D30" i="14"/>
  <c r="C31" i="14"/>
  <c r="B31" i="14"/>
  <c r="C30" i="14"/>
  <c r="B30" i="14"/>
  <c r="F23" i="14"/>
  <c r="F24" i="14"/>
  <c r="F22" i="14"/>
  <c r="G12" i="14"/>
  <c r="G13" i="14"/>
  <c r="A20" i="14"/>
  <c r="A19" i="14"/>
  <c r="B17" i="14"/>
  <c r="B16" i="14"/>
  <c r="B15" i="14"/>
  <c r="B14" i="14"/>
  <c r="B8" i="14"/>
  <c r="B7" i="14"/>
  <c r="B79" i="13"/>
  <c r="B77" i="13"/>
  <c r="B69" i="13"/>
  <c r="B67" i="13"/>
  <c r="F75" i="13"/>
  <c r="E75" i="13"/>
  <c r="D75" i="13"/>
  <c r="C75" i="13"/>
  <c r="B75" i="13"/>
  <c r="A75" i="13"/>
  <c r="G65" i="13"/>
  <c r="F65" i="13"/>
  <c r="E65" i="13"/>
  <c r="D65" i="13"/>
  <c r="C65" i="13"/>
  <c r="B65" i="13"/>
  <c r="B58" i="13"/>
  <c r="B59" i="13" s="1"/>
  <c r="B60" i="13" s="1"/>
  <c r="A55" i="13"/>
  <c r="E46" i="13"/>
  <c r="H43" i="13"/>
  <c r="G43" i="13"/>
  <c r="F43" i="13"/>
  <c r="E43" i="13"/>
  <c r="D43" i="13"/>
  <c r="C43" i="13"/>
  <c r="E36" i="13"/>
  <c r="I33" i="13"/>
  <c r="H33" i="13"/>
  <c r="G33" i="13"/>
  <c r="F33" i="13"/>
  <c r="E33" i="13"/>
  <c r="D33" i="13"/>
  <c r="O4" i="17" l="1"/>
  <c r="I10" i="17" s="1"/>
  <c r="I11" i="17" s="1"/>
  <c r="I12" i="17" s="1"/>
  <c r="I13" i="17" s="1"/>
  <c r="I14" i="17" s="1"/>
  <c r="I15" i="17" s="1"/>
  <c r="I16" i="17" s="1"/>
  <c r="I17" i="17" s="1"/>
  <c r="I18" i="17" s="1"/>
  <c r="I19" i="17" s="1"/>
  <c r="I20" i="17" s="1"/>
  <c r="I21" i="17" s="1"/>
  <c r="I22" i="17" s="1"/>
  <c r="I23" i="17" s="1"/>
  <c r="I24" i="17" s="1"/>
  <c r="I25" i="17" s="1"/>
  <c r="I26" i="17" s="1"/>
  <c r="I27" i="17" s="1"/>
  <c r="I28" i="17" s="1"/>
  <c r="I29" i="17" s="1"/>
  <c r="I30" i="17" s="1"/>
  <c r="I31" i="17" s="1"/>
  <c r="I32" i="17" s="1"/>
  <c r="I33" i="17" s="1"/>
  <c r="I34" i="17" s="1"/>
  <c r="I35" i="17" s="1"/>
  <c r="I36" i="17" s="1"/>
  <c r="I37" i="17" s="1"/>
  <c r="I38" i="17" s="1"/>
  <c r="I39" i="17" s="1"/>
  <c r="I40" i="17" s="1"/>
  <c r="I41" i="17" s="1"/>
  <c r="I42" i="17" s="1"/>
  <c r="I43" i="17" s="1"/>
  <c r="I44" i="17" s="1"/>
  <c r="I45" i="17" s="1"/>
  <c r="I46" i="17" s="1"/>
  <c r="I47" i="17" s="1"/>
  <c r="I48" i="17" s="1"/>
  <c r="I49" i="17" s="1"/>
  <c r="I50" i="17" s="1"/>
  <c r="I51" i="17" s="1"/>
  <c r="I52" i="17" s="1"/>
  <c r="I53" i="17" s="1"/>
  <c r="I54" i="17" s="1"/>
  <c r="I55" i="17" s="1"/>
  <c r="I56" i="17" s="1"/>
  <c r="I57" i="17" s="1"/>
  <c r="I58" i="17" s="1"/>
  <c r="I59" i="17" s="1"/>
  <c r="I60" i="17" s="1"/>
  <c r="I61" i="17" s="1"/>
  <c r="I62" i="17" s="1"/>
  <c r="I63" i="17" s="1"/>
  <c r="I64" i="17" s="1"/>
  <c r="I65" i="17" s="1"/>
  <c r="I66" i="17" s="1"/>
  <c r="I67" i="17" s="1"/>
  <c r="I68" i="17" s="1"/>
  <c r="I69" i="17" s="1"/>
  <c r="I70" i="17" s="1"/>
  <c r="I71" i="17" s="1"/>
  <c r="I72" i="17" s="1"/>
  <c r="I73" i="17" s="1"/>
  <c r="I74" i="17" s="1"/>
  <c r="I75" i="17" s="1"/>
  <c r="I76" i="17" s="1"/>
  <c r="I77" i="17" s="1"/>
  <c r="I78" i="17" s="1"/>
  <c r="I79" i="17" s="1"/>
  <c r="I80" i="17" s="1"/>
  <c r="I81" i="17" s="1"/>
  <c r="I82" i="17" s="1"/>
  <c r="I83" i="17" s="1"/>
  <c r="I84" i="17" s="1"/>
  <c r="I85" i="17" s="1"/>
  <c r="I86" i="17" s="1"/>
  <c r="I87" i="17" s="1"/>
  <c r="I88" i="17" s="1"/>
  <c r="I89" i="17" s="1"/>
  <c r="I90" i="17" s="1"/>
  <c r="I91" i="17" s="1"/>
  <c r="I92" i="17" s="1"/>
  <c r="I93" i="17" s="1"/>
  <c r="I94" i="17" s="1"/>
  <c r="I95" i="17" s="1"/>
  <c r="I96" i="17" s="1"/>
  <c r="I97" i="17" s="1"/>
  <c r="I98" i="17" s="1"/>
  <c r="I99" i="17" s="1"/>
  <c r="I100" i="17" s="1"/>
  <c r="I101" i="17" s="1"/>
  <c r="I102" i="17" s="1"/>
  <c r="I103" i="17" s="1"/>
  <c r="I104" i="17" s="1"/>
  <c r="I105" i="17" s="1"/>
  <c r="I106" i="17" s="1"/>
  <c r="I107" i="17" s="1"/>
  <c r="I108" i="17" s="1"/>
  <c r="I109" i="17" s="1"/>
  <c r="I110" i="17" s="1"/>
  <c r="I111" i="17" s="1"/>
  <c r="I112" i="17" s="1"/>
  <c r="I113" i="17" s="1"/>
  <c r="I114" i="17" s="1"/>
  <c r="I115" i="17" s="1"/>
  <c r="I116" i="17" s="1"/>
  <c r="I117" i="17" s="1"/>
  <c r="I118" i="17" s="1"/>
  <c r="I119" i="17" s="1"/>
  <c r="I120" i="17" s="1"/>
  <c r="I121" i="17" s="1"/>
  <c r="I122" i="17" s="1"/>
  <c r="I123" i="17" s="1"/>
  <c r="I124" i="17" s="1"/>
  <c r="I125" i="17" s="1"/>
  <c r="I126" i="17" s="1"/>
  <c r="I127" i="17" s="1"/>
  <c r="I128" i="17" s="1"/>
  <c r="I129" i="17" s="1"/>
  <c r="I130" i="17" s="1"/>
  <c r="I131" i="17" s="1"/>
  <c r="I132" i="17" s="1"/>
  <c r="I133" i="17" s="1"/>
  <c r="I134" i="17" s="1"/>
  <c r="I135" i="17" s="1"/>
  <c r="I136" i="17" s="1"/>
  <c r="I137" i="17" s="1"/>
  <c r="I138" i="17" s="1"/>
  <c r="I139" i="17" s="1"/>
  <c r="I140" i="17" s="1"/>
  <c r="I141" i="17" s="1"/>
  <c r="I142" i="17" s="1"/>
  <c r="I143" i="17" s="1"/>
  <c r="I144" i="17" s="1"/>
  <c r="I145" i="17" s="1"/>
  <c r="I146" i="17" s="1"/>
  <c r="I147" i="17" s="1"/>
  <c r="I148" i="17" s="1"/>
  <c r="I149" i="17" s="1"/>
  <c r="I150" i="17" s="1"/>
  <c r="I151" i="17" s="1"/>
  <c r="I152" i="17" s="1"/>
  <c r="I153" i="17" s="1"/>
  <c r="I154" i="17" s="1"/>
  <c r="I155" i="17" s="1"/>
  <c r="I156" i="17" s="1"/>
  <c r="I157" i="17" s="1"/>
  <c r="I158" i="17" s="1"/>
  <c r="I159" i="17" s="1"/>
  <c r="I160" i="17" s="1"/>
  <c r="I161" i="17" s="1"/>
  <c r="I162" i="17" s="1"/>
  <c r="I163" i="17" s="1"/>
  <c r="I164" i="17" s="1"/>
  <c r="I165" i="17" s="1"/>
  <c r="I166" i="17" s="1"/>
  <c r="I167" i="17" s="1"/>
  <c r="I168" i="17" s="1"/>
  <c r="I169" i="17" s="1"/>
  <c r="I170" i="17" s="1"/>
  <c r="I171" i="17" s="1"/>
  <c r="I172" i="17" s="1"/>
  <c r="I173" i="17" s="1"/>
  <c r="I174" i="17" s="1"/>
  <c r="I175" i="17" s="1"/>
  <c r="I176" i="17" s="1"/>
  <c r="I177" i="17" s="1"/>
  <c r="I178" i="17" s="1"/>
  <c r="I179" i="17" s="1"/>
  <c r="I180" i="17" s="1"/>
  <c r="I181" i="17" s="1"/>
  <c r="I182" i="17" s="1"/>
  <c r="I183" i="17" s="1"/>
  <c r="I184" i="17" s="1"/>
  <c r="I185" i="17" s="1"/>
  <c r="I186" i="17" s="1"/>
  <c r="I187" i="17" s="1"/>
  <c r="I188" i="17" s="1"/>
  <c r="I189" i="17" s="1"/>
  <c r="I190" i="17" s="1"/>
  <c r="I191" i="17" s="1"/>
  <c r="I192" i="17" s="1"/>
  <c r="I193" i="17" s="1"/>
  <c r="I194" i="17" s="1"/>
  <c r="I195" i="17" s="1"/>
  <c r="I196" i="17" s="1"/>
  <c r="I197" i="17" s="1"/>
  <c r="I198" i="17" s="1"/>
  <c r="I199" i="17" s="1"/>
  <c r="I200" i="17" s="1"/>
  <c r="I201" i="17" s="1"/>
  <c r="I202" i="17" s="1"/>
  <c r="I203" i="17" s="1"/>
  <c r="I204" i="17" s="1"/>
  <c r="I205" i="17" s="1"/>
  <c r="I206" i="17" s="1"/>
  <c r="I207" i="17" s="1"/>
  <c r="I208" i="17" s="1"/>
  <c r="I209" i="17" s="1"/>
  <c r="I210" i="17" s="1"/>
  <c r="I211" i="17" s="1"/>
  <c r="I212" i="17" s="1"/>
  <c r="I213" i="17" s="1"/>
  <c r="I214" i="17" s="1"/>
  <c r="I215" i="17" s="1"/>
  <c r="I216" i="17" s="1"/>
  <c r="I217" i="17" s="1"/>
  <c r="I218" i="17" s="1"/>
  <c r="I219" i="17" s="1"/>
  <c r="I220" i="17" s="1"/>
  <c r="I221" i="17" s="1"/>
  <c r="I222" i="17" s="1"/>
  <c r="I223" i="17" s="1"/>
  <c r="I224" i="17" s="1"/>
  <c r="I225" i="17" s="1"/>
  <c r="I226" i="17" s="1"/>
  <c r="I227" i="17" s="1"/>
  <c r="I228" i="17" s="1"/>
  <c r="I229" i="17" s="1"/>
  <c r="I230" i="17" s="1"/>
  <c r="I231" i="17" s="1"/>
  <c r="I232" i="17" s="1"/>
  <c r="I233" i="17" s="1"/>
  <c r="I234" i="17" s="1"/>
  <c r="I235" i="17" s="1"/>
  <c r="I236" i="17" s="1"/>
  <c r="I237" i="17" s="1"/>
  <c r="I238" i="17" s="1"/>
  <c r="I239" i="17" s="1"/>
  <c r="I240" i="17" s="1"/>
  <c r="I241" i="17" s="1"/>
  <c r="I242" i="17" s="1"/>
  <c r="I243" i="17" s="1"/>
  <c r="I244" i="17" s="1"/>
  <c r="I245" i="17" s="1"/>
  <c r="I246" i="17" s="1"/>
  <c r="I247" i="17" s="1"/>
  <c r="I248" i="17" s="1"/>
  <c r="I249" i="17" s="1"/>
  <c r="I250" i="17" s="1"/>
  <c r="I251" i="17" s="1"/>
  <c r="I252" i="17" s="1"/>
  <c r="I253" i="17" s="1"/>
  <c r="I254" i="17" s="1"/>
  <c r="I255" i="17" s="1"/>
  <c r="I256" i="17" s="1"/>
  <c r="I257" i="17" s="1"/>
  <c r="I258" i="17" s="1"/>
  <c r="I259" i="17" s="1"/>
  <c r="I260" i="17" s="1"/>
  <c r="I261" i="17" s="1"/>
  <c r="I262" i="17" s="1"/>
  <c r="I263" i="17" s="1"/>
  <c r="I264" i="17" s="1"/>
  <c r="I265" i="17" s="1"/>
  <c r="I266" i="17" s="1"/>
  <c r="I267" i="17" s="1"/>
  <c r="I268" i="17" s="1"/>
  <c r="I269" i="17" s="1"/>
  <c r="I270" i="17" s="1"/>
  <c r="I271" i="17" s="1"/>
  <c r="I272" i="17" s="1"/>
  <c r="I273" i="17" s="1"/>
  <c r="I274" i="17" s="1"/>
  <c r="I275" i="17" s="1"/>
  <c r="I276" i="17" s="1"/>
  <c r="I277" i="17" s="1"/>
  <c r="I278" i="17" s="1"/>
  <c r="I279" i="17" s="1"/>
  <c r="I280" i="17" s="1"/>
  <c r="I281" i="17" s="1"/>
  <c r="I282" i="17" s="1"/>
  <c r="I283" i="17" s="1"/>
  <c r="I284" i="17" s="1"/>
  <c r="I285" i="17" s="1"/>
  <c r="I286" i="17" s="1"/>
  <c r="I287" i="17" s="1"/>
  <c r="I288" i="17" s="1"/>
  <c r="I289" i="17" s="1"/>
  <c r="I290" i="17" s="1"/>
  <c r="I291" i="17" s="1"/>
  <c r="I292" i="17" s="1"/>
  <c r="I293" i="17" s="1"/>
  <c r="I294" i="17" s="1"/>
  <c r="I295" i="17" s="1"/>
  <c r="I296" i="17" s="1"/>
  <c r="I297" i="17" s="1"/>
  <c r="I298" i="17" s="1"/>
  <c r="I299" i="17" s="1"/>
  <c r="I300" i="17" s="1"/>
  <c r="I301" i="17" s="1"/>
  <c r="I302" i="17" s="1"/>
  <c r="I303" i="17" s="1"/>
  <c r="I304" i="17" s="1"/>
  <c r="I305" i="17" s="1"/>
  <c r="I306" i="17" s="1"/>
  <c r="I307" i="17" s="1"/>
  <c r="I308" i="17" s="1"/>
  <c r="I309" i="17" s="1"/>
  <c r="I310" i="17" s="1"/>
  <c r="I311" i="17" s="1"/>
  <c r="I312" i="17" s="1"/>
  <c r="I313" i="17" s="1"/>
  <c r="I314" i="17" s="1"/>
  <c r="I315" i="17" s="1"/>
  <c r="I316" i="17" s="1"/>
  <c r="I317" i="17" s="1"/>
  <c r="I318" i="17" s="1"/>
  <c r="I319" i="17" s="1"/>
  <c r="I320" i="17" s="1"/>
  <c r="I321" i="17" s="1"/>
  <c r="I322" i="17" s="1"/>
  <c r="I323" i="17" s="1"/>
  <c r="I324" i="17" s="1"/>
  <c r="I325" i="17" s="1"/>
  <c r="I326" i="17" s="1"/>
  <c r="I327" i="17" s="1"/>
  <c r="I328" i="17" s="1"/>
  <c r="I329" i="17" s="1"/>
  <c r="I330" i="17" s="1"/>
  <c r="I331" i="17" s="1"/>
  <c r="I332" i="17" s="1"/>
  <c r="I333" i="17" s="1"/>
  <c r="I334" i="17" s="1"/>
  <c r="I335" i="17" s="1"/>
  <c r="I336" i="17" s="1"/>
  <c r="I337" i="17" s="1"/>
  <c r="I338" i="17" s="1"/>
  <c r="I339" i="17" s="1"/>
  <c r="I340" i="17" s="1"/>
  <c r="I341" i="17" s="1"/>
  <c r="I342" i="17" s="1"/>
  <c r="I343" i="17" s="1"/>
  <c r="I344" i="17" s="1"/>
  <c r="I345" i="17" s="1"/>
  <c r="I346" i="17" s="1"/>
  <c r="I347" i="17" s="1"/>
  <c r="I348" i="17" s="1"/>
  <c r="I349" i="17" s="1"/>
  <c r="I350" i="17" s="1"/>
  <c r="I351" i="17" s="1"/>
  <c r="I352" i="17" s="1"/>
  <c r="I353" i="17" s="1"/>
  <c r="I354" i="17" s="1"/>
  <c r="I355" i="17" s="1"/>
  <c r="I356" i="17" s="1"/>
  <c r="I357" i="17" s="1"/>
  <c r="I358" i="17" s="1"/>
  <c r="I359" i="17" s="1"/>
  <c r="I360" i="17" s="1"/>
  <c r="I361" i="17" s="1"/>
  <c r="I362" i="17" s="1"/>
  <c r="I363" i="17" s="1"/>
  <c r="I364" i="17" s="1"/>
  <c r="I365" i="17" s="1"/>
  <c r="I366" i="17" s="1"/>
  <c r="I367" i="17" s="1"/>
  <c r="I368" i="17" s="1"/>
  <c r="I369" i="17" s="1"/>
  <c r="I370" i="17" s="1"/>
  <c r="I371" i="17" s="1"/>
  <c r="I372" i="17" s="1"/>
  <c r="I373" i="17" s="1"/>
  <c r="I374" i="17" s="1"/>
  <c r="I375" i="17" s="1"/>
  <c r="I376" i="17" s="1"/>
  <c r="I377" i="17" s="1"/>
  <c r="I378" i="17" s="1"/>
  <c r="I379" i="17" s="1"/>
  <c r="I380" i="17" s="1"/>
  <c r="I381" i="17" s="1"/>
  <c r="I382" i="17" s="1"/>
  <c r="I383" i="17" s="1"/>
  <c r="I384" i="17" s="1"/>
  <c r="I385" i="17" s="1"/>
  <c r="I386" i="17" s="1"/>
  <c r="I387" i="17" s="1"/>
  <c r="I388" i="17" s="1"/>
  <c r="I389" i="17" s="1"/>
  <c r="I390" i="17" s="1"/>
  <c r="I391" i="17" s="1"/>
  <c r="I392" i="17" s="1"/>
  <c r="I393" i="17" s="1"/>
  <c r="I394" i="17" s="1"/>
  <c r="I395" i="17" s="1"/>
  <c r="I396" i="17" s="1"/>
  <c r="I397" i="17" s="1"/>
  <c r="I398" i="17" s="1"/>
  <c r="I399" i="17" s="1"/>
  <c r="I400" i="17" s="1"/>
  <c r="I401" i="17" s="1"/>
  <c r="I402" i="17" s="1"/>
  <c r="I403" i="17" s="1"/>
  <c r="I404" i="17" s="1"/>
  <c r="I405" i="17" s="1"/>
  <c r="I406" i="17" s="1"/>
  <c r="I407" i="17" s="1"/>
  <c r="I408" i="17" s="1"/>
  <c r="I409" i="17" s="1"/>
  <c r="I410" i="17" s="1"/>
  <c r="I411" i="17" s="1"/>
  <c r="I412" i="17" s="1"/>
  <c r="I413" i="17" s="1"/>
  <c r="I414" i="17" s="1"/>
  <c r="I415" i="17" s="1"/>
  <c r="I416" i="17" s="1"/>
  <c r="I417" i="17" s="1"/>
  <c r="I418" i="17" s="1"/>
  <c r="I419" i="17" s="1"/>
  <c r="I420" i="17" s="1"/>
  <c r="I421" i="17" s="1"/>
  <c r="I422" i="17" s="1"/>
  <c r="I423" i="17" s="1"/>
  <c r="I424" i="17" s="1"/>
  <c r="I425" i="17" s="1"/>
  <c r="I426" i="17" s="1"/>
  <c r="I427" i="17" s="1"/>
  <c r="I428" i="17" s="1"/>
  <c r="I429" i="17" s="1"/>
  <c r="I430" i="17" s="1"/>
  <c r="I431" i="17" s="1"/>
  <c r="I432" i="17" s="1"/>
  <c r="I433" i="17" s="1"/>
  <c r="I434" i="17" s="1"/>
  <c r="I435" i="17" s="1"/>
  <c r="I436" i="17" s="1"/>
  <c r="I437" i="17" s="1"/>
  <c r="I438" i="17" s="1"/>
  <c r="I439" i="17" s="1"/>
  <c r="I440" i="17" s="1"/>
  <c r="I441" i="17" s="1"/>
  <c r="I442" i="17" s="1"/>
  <c r="I443" i="17" s="1"/>
  <c r="I444" i="17" s="1"/>
  <c r="I445" i="17" s="1"/>
  <c r="I446" i="17" s="1"/>
  <c r="I447" i="17" s="1"/>
  <c r="I448" i="17" s="1"/>
  <c r="I449" i="17" s="1"/>
  <c r="I450" i="17" s="1"/>
  <c r="I451" i="17" s="1"/>
  <c r="I452" i="17" s="1"/>
  <c r="I453" i="17" s="1"/>
  <c r="I454" i="17" s="1"/>
  <c r="I455" i="17" s="1"/>
  <c r="I456" i="17" s="1"/>
  <c r="I457" i="17" s="1"/>
  <c r="I458" i="17" s="1"/>
  <c r="I459" i="17" s="1"/>
  <c r="I460" i="17" s="1"/>
  <c r="I461" i="17" s="1"/>
  <c r="I462" i="17" s="1"/>
  <c r="I463" i="17" s="1"/>
  <c r="I464" i="17" s="1"/>
  <c r="I465" i="17" s="1"/>
  <c r="I466" i="17" s="1"/>
  <c r="I467" i="17" s="1"/>
  <c r="I468" i="17" s="1"/>
  <c r="I469" i="17" s="1"/>
  <c r="I470" i="17" s="1"/>
  <c r="I471" i="17" s="1"/>
  <c r="I472" i="17" s="1"/>
  <c r="I473" i="17" s="1"/>
  <c r="I474" i="17" s="1"/>
  <c r="I475" i="17" s="1"/>
  <c r="I476" i="17" s="1"/>
  <c r="I477" i="17" s="1"/>
  <c r="I478" i="17" s="1"/>
  <c r="I479" i="17" s="1"/>
  <c r="I480" i="17" s="1"/>
  <c r="I481" i="17" s="1"/>
  <c r="I482" i="17" s="1"/>
  <c r="I483" i="17" s="1"/>
  <c r="I484" i="17" s="1"/>
  <c r="I485" i="17" s="1"/>
  <c r="I486" i="17" s="1"/>
  <c r="I487" i="17" s="1"/>
  <c r="I488" i="17" s="1"/>
  <c r="I489" i="17" s="1"/>
  <c r="I490" i="17" s="1"/>
  <c r="I491" i="17" s="1"/>
  <c r="I492" i="17" s="1"/>
  <c r="I493" i="17" s="1"/>
  <c r="I494" i="17" s="1"/>
  <c r="I495" i="17" s="1"/>
  <c r="I496" i="17" s="1"/>
  <c r="I497" i="17" s="1"/>
  <c r="I498" i="17" s="1"/>
  <c r="I499" i="17" s="1"/>
  <c r="I500" i="17" s="1"/>
  <c r="I501" i="17" s="1"/>
  <c r="I502" i="17" s="1"/>
  <c r="I503" i="17" s="1"/>
  <c r="I504" i="17" s="1"/>
  <c r="I505" i="17" s="1"/>
  <c r="I506" i="17" s="1"/>
  <c r="I507" i="17" s="1"/>
  <c r="I508" i="17" s="1"/>
  <c r="I509" i="17" s="1"/>
  <c r="I510" i="17" s="1"/>
  <c r="I511" i="17" s="1"/>
  <c r="I512" i="17" s="1"/>
  <c r="I513" i="17" s="1"/>
  <c r="I514" i="17" s="1"/>
  <c r="I515" i="17" s="1"/>
  <c r="I516" i="17" s="1"/>
  <c r="I517" i="17" s="1"/>
  <c r="I518" i="17" s="1"/>
  <c r="I519" i="17" s="1"/>
  <c r="I520" i="17" s="1"/>
  <c r="I521" i="17" s="1"/>
  <c r="I522" i="17" s="1"/>
  <c r="I523" i="17" s="1"/>
  <c r="I524" i="17" s="1"/>
  <c r="I525" i="17" s="1"/>
  <c r="I526" i="17" s="1"/>
  <c r="I527" i="17" s="1"/>
  <c r="I528" i="17" s="1"/>
  <c r="I529" i="17" s="1"/>
  <c r="I530" i="17" s="1"/>
  <c r="I531" i="17" s="1"/>
  <c r="I532" i="17" s="1"/>
  <c r="I533" i="17" s="1"/>
  <c r="I534" i="17" s="1"/>
  <c r="I535" i="17" s="1"/>
  <c r="I536" i="17" s="1"/>
  <c r="I537" i="17" s="1"/>
  <c r="I538" i="17" s="1"/>
  <c r="I539" i="17" s="1"/>
  <c r="I540" i="17" s="1"/>
  <c r="I541" i="17" s="1"/>
  <c r="I542" i="17" s="1"/>
  <c r="I543" i="17" s="1"/>
  <c r="I544" i="17" s="1"/>
  <c r="I545" i="17" s="1"/>
  <c r="I546" i="17" s="1"/>
  <c r="I547" i="17" s="1"/>
  <c r="I548" i="17" s="1"/>
  <c r="I549" i="17" s="1"/>
  <c r="I550" i="17" s="1"/>
  <c r="I551" i="17" s="1"/>
  <c r="I552" i="17" s="1"/>
  <c r="I553" i="17" s="1"/>
  <c r="I554" i="17" s="1"/>
  <c r="I555" i="17" s="1"/>
  <c r="I556" i="17" s="1"/>
  <c r="I557" i="17" s="1"/>
  <c r="I558" i="17" s="1"/>
  <c r="I559" i="17" s="1"/>
  <c r="I560" i="17" s="1"/>
  <c r="I561" i="17" s="1"/>
  <c r="I562" i="17" s="1"/>
  <c r="I563" i="17" s="1"/>
  <c r="I564" i="17" s="1"/>
  <c r="I565" i="17" s="1"/>
  <c r="I566" i="17" s="1"/>
  <c r="I567" i="17" s="1"/>
  <c r="I568" i="17" s="1"/>
  <c r="I569" i="17" s="1"/>
  <c r="I570" i="17" s="1"/>
  <c r="I571" i="17" s="1"/>
  <c r="I572" i="17" s="1"/>
  <c r="I573" i="17" s="1"/>
  <c r="I574" i="17" s="1"/>
  <c r="I575" i="17" s="1"/>
  <c r="I576" i="17" s="1"/>
  <c r="I577" i="17" s="1"/>
  <c r="I578" i="17" s="1"/>
  <c r="I579" i="17" s="1"/>
  <c r="I580" i="17" s="1"/>
  <c r="I581" i="17" s="1"/>
  <c r="I582" i="17" s="1"/>
  <c r="I583" i="17" s="1"/>
  <c r="I584" i="17" s="1"/>
  <c r="I585" i="17" s="1"/>
  <c r="I586" i="17" s="1"/>
  <c r="I587" i="17" s="1"/>
  <c r="I588" i="17" s="1"/>
  <c r="I589" i="17" s="1"/>
  <c r="I590" i="17" s="1"/>
  <c r="I591" i="17" s="1"/>
  <c r="I592" i="17" s="1"/>
  <c r="I593" i="17" s="1"/>
  <c r="I594" i="17" s="1"/>
  <c r="I595" i="17" s="1"/>
  <c r="I596" i="17" s="1"/>
  <c r="I597" i="17" s="1"/>
  <c r="I598" i="17" s="1"/>
  <c r="I599" i="17" s="1"/>
  <c r="I600" i="17" s="1"/>
  <c r="I601" i="17" s="1"/>
  <c r="I602" i="17" s="1"/>
  <c r="I603" i="17" s="1"/>
  <c r="I604" i="17" s="1"/>
  <c r="I605" i="17" s="1"/>
  <c r="I606" i="17" s="1"/>
  <c r="I607" i="17" s="1"/>
  <c r="I608" i="17" s="1"/>
  <c r="I609" i="17" s="1"/>
  <c r="I610" i="17" s="1"/>
  <c r="I611" i="17" s="1"/>
  <c r="I612" i="17" s="1"/>
  <c r="I613" i="17" s="1"/>
  <c r="I614" i="17" s="1"/>
  <c r="I615" i="17" s="1"/>
  <c r="I616" i="17" s="1"/>
  <c r="I617" i="17" s="1"/>
  <c r="I618" i="17" s="1"/>
  <c r="I619" i="17" s="1"/>
  <c r="I620" i="17" s="1"/>
  <c r="I621" i="17" s="1"/>
  <c r="I622" i="17" s="1"/>
  <c r="I623" i="17" s="1"/>
  <c r="I624" i="17" s="1"/>
  <c r="I625" i="17" s="1"/>
  <c r="I626" i="17" s="1"/>
  <c r="I627" i="17" s="1"/>
  <c r="I628" i="17" s="1"/>
  <c r="I629" i="17" s="1"/>
  <c r="I630" i="17" s="1"/>
  <c r="I631" i="17" s="1"/>
  <c r="I632" i="17" s="1"/>
  <c r="I633" i="17" s="1"/>
  <c r="I634" i="17" s="1"/>
  <c r="I635" i="17" s="1"/>
  <c r="I636" i="17" s="1"/>
  <c r="I637" i="17" s="1"/>
  <c r="I638" i="17" s="1"/>
  <c r="I639" i="17" s="1"/>
  <c r="I640" i="17" s="1"/>
  <c r="I641" i="17" s="1"/>
  <c r="I642" i="17" s="1"/>
  <c r="I643" i="17" s="1"/>
  <c r="I644" i="17" s="1"/>
  <c r="I645" i="17" s="1"/>
  <c r="I646" i="17" s="1"/>
  <c r="I647" i="17" s="1"/>
  <c r="I648" i="17" s="1"/>
  <c r="I649" i="17" s="1"/>
  <c r="I650" i="17" s="1"/>
  <c r="I651" i="17" s="1"/>
  <c r="I652" i="17" s="1"/>
  <c r="I653" i="17" s="1"/>
  <c r="I654" i="17" s="1"/>
  <c r="I655" i="17" s="1"/>
  <c r="I656" i="17" s="1"/>
  <c r="I657" i="17" s="1"/>
  <c r="I658" i="17" s="1"/>
  <c r="I659" i="17" s="1"/>
  <c r="I660" i="17" s="1"/>
  <c r="I661" i="17" s="1"/>
  <c r="I662" i="17" s="1"/>
  <c r="I663" i="17" s="1"/>
  <c r="I664" i="17" s="1"/>
  <c r="I665" i="17" s="1"/>
  <c r="I666" i="17" s="1"/>
  <c r="I667" i="17" s="1"/>
  <c r="I668" i="17" s="1"/>
  <c r="I669" i="17" s="1"/>
  <c r="I670" i="17" s="1"/>
  <c r="I671" i="17" s="1"/>
  <c r="I672" i="17" s="1"/>
  <c r="I673" i="17" s="1"/>
  <c r="I674" i="17" s="1"/>
  <c r="I675" i="17" s="1"/>
  <c r="I676" i="17" s="1"/>
  <c r="I677" i="17" s="1"/>
  <c r="I678" i="17" s="1"/>
  <c r="I679" i="17" s="1"/>
  <c r="I680" i="17" s="1"/>
  <c r="I681" i="17" s="1"/>
  <c r="I682" i="17" s="1"/>
  <c r="I683" i="17" s="1"/>
  <c r="I684" i="17" s="1"/>
  <c r="I685" i="17" s="1"/>
  <c r="I686" i="17" s="1"/>
  <c r="I687" i="17" s="1"/>
  <c r="I688" i="17" s="1"/>
  <c r="I689" i="17" s="1"/>
  <c r="I690" i="17" s="1"/>
  <c r="I691" i="17" s="1"/>
  <c r="I692" i="17" s="1"/>
  <c r="I693" i="17" s="1"/>
  <c r="I694" i="17" s="1"/>
  <c r="I695" i="17" s="1"/>
  <c r="I696" i="17" s="1"/>
  <c r="I697" i="17" s="1"/>
  <c r="I698" i="17" s="1"/>
  <c r="I699" i="17" s="1"/>
  <c r="I700" i="17" s="1"/>
  <c r="I701" i="17" s="1"/>
  <c r="I702" i="17" s="1"/>
  <c r="I703" i="17" s="1"/>
  <c r="I704" i="17" s="1"/>
  <c r="I705" i="17" s="1"/>
  <c r="I706" i="17" s="1"/>
  <c r="I707" i="17" s="1"/>
  <c r="I708" i="17" s="1"/>
  <c r="I709" i="17" s="1"/>
  <c r="I710" i="17" s="1"/>
  <c r="I711" i="17" s="1"/>
  <c r="I712" i="17" s="1"/>
  <c r="I713" i="17" s="1"/>
  <c r="I714" i="17" s="1"/>
  <c r="I715" i="17" s="1"/>
  <c r="I716" i="17" s="1"/>
  <c r="I717" i="17" s="1"/>
  <c r="I718" i="17" s="1"/>
  <c r="I719" i="17" s="1"/>
  <c r="I720" i="17" s="1"/>
  <c r="I721" i="17" s="1"/>
  <c r="I722" i="17" s="1"/>
  <c r="I723" i="17" s="1"/>
  <c r="I724" i="17" s="1"/>
  <c r="I725" i="17" s="1"/>
  <c r="I726" i="17" s="1"/>
  <c r="I727" i="17" s="1"/>
  <c r="I728" i="17" s="1"/>
  <c r="I729" i="17" s="1"/>
  <c r="I730" i="17" s="1"/>
  <c r="I731" i="17" s="1"/>
  <c r="I732" i="17" s="1"/>
  <c r="I733" i="17" s="1"/>
  <c r="I734" i="17" s="1"/>
  <c r="I735" i="17" s="1"/>
  <c r="I736" i="17" s="1"/>
  <c r="I737" i="17" s="1"/>
  <c r="I738" i="17" s="1"/>
  <c r="I739" i="17" s="1"/>
  <c r="I740" i="17" s="1"/>
  <c r="I741" i="17" s="1"/>
  <c r="I742" i="17" s="1"/>
  <c r="I743" i="17" s="1"/>
  <c r="I744" i="17" s="1"/>
  <c r="I745" i="17" s="1"/>
  <c r="I746" i="17" s="1"/>
  <c r="I747" i="17" s="1"/>
  <c r="I748" i="17" s="1"/>
  <c r="I749" i="17" s="1"/>
  <c r="I750" i="17" s="1"/>
  <c r="I751" i="17" s="1"/>
  <c r="I752" i="17" s="1"/>
  <c r="I753" i="17" s="1"/>
  <c r="I754" i="17" s="1"/>
  <c r="I755" i="17" s="1"/>
  <c r="I756" i="17" s="1"/>
  <c r="I757" i="17" s="1"/>
  <c r="I758" i="17" s="1"/>
  <c r="I759" i="17" s="1"/>
  <c r="I760" i="17" s="1"/>
  <c r="I761" i="17" s="1"/>
  <c r="I762" i="17" s="1"/>
  <c r="I763" i="17" s="1"/>
  <c r="I764" i="17" s="1"/>
  <c r="I765" i="17" s="1"/>
  <c r="I766" i="17" s="1"/>
  <c r="I767" i="17" s="1"/>
  <c r="I768" i="17" s="1"/>
  <c r="I769" i="17" s="1"/>
  <c r="I770" i="17" s="1"/>
  <c r="I771" i="17" s="1"/>
  <c r="I772" i="17" s="1"/>
  <c r="I773" i="17" s="1"/>
  <c r="I774" i="17" s="1"/>
  <c r="I775" i="17" s="1"/>
  <c r="I776" i="17" s="1"/>
  <c r="I777" i="17" s="1"/>
  <c r="I778" i="17" s="1"/>
  <c r="I779" i="17" s="1"/>
  <c r="I780" i="17" s="1"/>
  <c r="I781" i="17" s="1"/>
  <c r="I782" i="17" s="1"/>
  <c r="I783" i="17" s="1"/>
  <c r="I784" i="17" s="1"/>
  <c r="I785" i="17" s="1"/>
  <c r="I786" i="17" s="1"/>
  <c r="I787" i="17" s="1"/>
  <c r="I788" i="17" s="1"/>
  <c r="I789" i="17" s="1"/>
  <c r="I790" i="17" s="1"/>
  <c r="I791" i="17" s="1"/>
  <c r="I792" i="17" s="1"/>
  <c r="I793" i="17" s="1"/>
  <c r="I794" i="17" s="1"/>
  <c r="I795" i="17" s="1"/>
  <c r="I796" i="17" s="1"/>
  <c r="I797" i="17" s="1"/>
  <c r="I798" i="17" s="1"/>
  <c r="I799" i="17" s="1"/>
  <c r="I800" i="17" s="1"/>
  <c r="I801" i="17" s="1"/>
  <c r="I802" i="17" s="1"/>
  <c r="I803" i="17" s="1"/>
  <c r="I804" i="17" s="1"/>
  <c r="I805" i="17" s="1"/>
  <c r="I806" i="17" s="1"/>
  <c r="I807" i="17" s="1"/>
  <c r="I808" i="17" s="1"/>
  <c r="I809" i="17" s="1"/>
  <c r="I810" i="17" s="1"/>
  <c r="I811" i="17" s="1"/>
  <c r="I812" i="17" s="1"/>
  <c r="I813" i="17" s="1"/>
  <c r="I814" i="17" s="1"/>
  <c r="I815" i="17" s="1"/>
  <c r="I816" i="17" s="1"/>
  <c r="I817" i="17" s="1"/>
  <c r="I818" i="17" s="1"/>
  <c r="I819" i="17" s="1"/>
  <c r="I820" i="17" s="1"/>
  <c r="I821" i="17" s="1"/>
  <c r="I822" i="17" s="1"/>
  <c r="I823" i="17" s="1"/>
  <c r="I824" i="17" s="1"/>
  <c r="I825" i="17" s="1"/>
  <c r="I826" i="17" s="1"/>
  <c r="I827" i="17" s="1"/>
  <c r="I828" i="17" s="1"/>
  <c r="I829" i="17" s="1"/>
  <c r="I830" i="17" s="1"/>
  <c r="I831" i="17" s="1"/>
  <c r="I832" i="17" s="1"/>
  <c r="I833" i="17" s="1"/>
  <c r="I834" i="17" s="1"/>
  <c r="I835" i="17" s="1"/>
  <c r="I836" i="17" s="1"/>
  <c r="I837" i="17" s="1"/>
  <c r="I838" i="17" s="1"/>
  <c r="I839" i="17" s="1"/>
  <c r="I840" i="17" s="1"/>
  <c r="I841" i="17" s="1"/>
  <c r="I842" i="17" s="1"/>
  <c r="I843" i="17" s="1"/>
  <c r="I844" i="17" s="1"/>
  <c r="I845" i="17" s="1"/>
  <c r="I846" i="17" s="1"/>
  <c r="I847" i="17" s="1"/>
  <c r="I848" i="17" s="1"/>
  <c r="I849" i="17" s="1"/>
  <c r="I850" i="17" s="1"/>
  <c r="I851" i="17" s="1"/>
  <c r="I852" i="17" s="1"/>
  <c r="I853" i="17" s="1"/>
  <c r="I854" i="17" s="1"/>
  <c r="I855" i="17" s="1"/>
  <c r="I856" i="17" s="1"/>
  <c r="I857" i="17" s="1"/>
  <c r="I858" i="17" s="1"/>
  <c r="I859" i="17" s="1"/>
  <c r="I860" i="17" s="1"/>
  <c r="I861" i="17" s="1"/>
  <c r="I862" i="17" s="1"/>
  <c r="I863" i="17" s="1"/>
  <c r="I864" i="17" s="1"/>
  <c r="I865" i="17" s="1"/>
  <c r="I866" i="17" s="1"/>
  <c r="I867" i="17" s="1"/>
  <c r="I868" i="17" s="1"/>
  <c r="I869" i="17" s="1"/>
  <c r="I870" i="17" s="1"/>
  <c r="I871" i="17" s="1"/>
  <c r="I872" i="17" s="1"/>
  <c r="I873" i="17" s="1"/>
  <c r="I874" i="17" s="1"/>
  <c r="I875" i="17" s="1"/>
  <c r="I876" i="17" s="1"/>
  <c r="I877" i="17" s="1"/>
  <c r="I878" i="17" s="1"/>
  <c r="I879" i="17" s="1"/>
  <c r="I880" i="17" s="1"/>
  <c r="I881" i="17" s="1"/>
  <c r="I882" i="17" s="1"/>
  <c r="I883" i="17" s="1"/>
  <c r="I884" i="17" s="1"/>
  <c r="I885" i="17" s="1"/>
  <c r="I886" i="17" s="1"/>
  <c r="I887" i="17" s="1"/>
  <c r="I888" i="17" s="1"/>
  <c r="I889" i="17" s="1"/>
  <c r="I890" i="17" s="1"/>
  <c r="I891" i="17" s="1"/>
  <c r="I892" i="17" s="1"/>
  <c r="I893" i="17" s="1"/>
  <c r="I894" i="17" s="1"/>
  <c r="I895" i="17" s="1"/>
  <c r="I896" i="17" s="1"/>
  <c r="I897" i="17" s="1"/>
  <c r="I898" i="17" s="1"/>
  <c r="I899" i="17" s="1"/>
  <c r="I900" i="17" s="1"/>
  <c r="I901" i="17" s="1"/>
  <c r="I902" i="17" s="1"/>
  <c r="I903" i="17" s="1"/>
  <c r="I904" i="17" s="1"/>
  <c r="I905" i="17" s="1"/>
  <c r="I906" i="17" s="1"/>
  <c r="I907" i="17" s="1"/>
  <c r="I908" i="17" s="1"/>
  <c r="I909" i="17" s="1"/>
  <c r="I910" i="17" s="1"/>
  <c r="I911" i="17" s="1"/>
  <c r="I912" i="17" s="1"/>
  <c r="I913" i="17" s="1"/>
  <c r="I914" i="17" s="1"/>
  <c r="I915" i="17" s="1"/>
  <c r="I916" i="17" s="1"/>
  <c r="I917" i="17" s="1"/>
  <c r="I918" i="17" s="1"/>
  <c r="I919" i="17" s="1"/>
  <c r="I920" i="17" s="1"/>
  <c r="I921" i="17" s="1"/>
  <c r="I922" i="17" s="1"/>
  <c r="I923" i="17" s="1"/>
  <c r="I924" i="17" s="1"/>
  <c r="I925" i="17" s="1"/>
  <c r="I926" i="17" s="1"/>
  <c r="I927" i="17" s="1"/>
  <c r="I928" i="17" s="1"/>
  <c r="I929" i="17" s="1"/>
  <c r="I930" i="17" s="1"/>
  <c r="I931" i="17" s="1"/>
  <c r="I932" i="17" s="1"/>
  <c r="I933" i="17" s="1"/>
  <c r="I934" i="17" s="1"/>
  <c r="I935" i="17" s="1"/>
  <c r="I936" i="17" s="1"/>
  <c r="I937" i="17" s="1"/>
  <c r="I938" i="17" s="1"/>
  <c r="I939" i="17" s="1"/>
  <c r="I940" i="17" s="1"/>
  <c r="I941" i="17" s="1"/>
  <c r="I942" i="17" s="1"/>
  <c r="I943" i="17" s="1"/>
  <c r="I944" i="17" s="1"/>
  <c r="I945" i="17" s="1"/>
  <c r="I946" i="17" s="1"/>
  <c r="I947" i="17" s="1"/>
  <c r="I948" i="17" s="1"/>
  <c r="I949" i="17" s="1"/>
  <c r="I950" i="17" s="1"/>
  <c r="I951" i="17" s="1"/>
  <c r="I952" i="17" s="1"/>
  <c r="I953" i="17" s="1"/>
  <c r="I954" i="17" s="1"/>
  <c r="I955" i="17" s="1"/>
  <c r="I956" i="17" s="1"/>
  <c r="I957" i="17" s="1"/>
  <c r="I958" i="17" s="1"/>
  <c r="I959" i="17" s="1"/>
  <c r="I960" i="17" s="1"/>
  <c r="I961" i="17" s="1"/>
  <c r="I962" i="17" s="1"/>
  <c r="I963" i="17" s="1"/>
  <c r="I964" i="17" s="1"/>
  <c r="I965" i="17" s="1"/>
  <c r="I966" i="17" s="1"/>
  <c r="I967" i="17" s="1"/>
  <c r="I968" i="17" s="1"/>
  <c r="I969" i="17" s="1"/>
  <c r="I970" i="17" s="1"/>
  <c r="I971" i="17" s="1"/>
  <c r="I972" i="17" s="1"/>
  <c r="I973" i="17" s="1"/>
  <c r="I974" i="17" s="1"/>
  <c r="I975" i="17" s="1"/>
  <c r="I976" i="17" s="1"/>
  <c r="I977" i="17" s="1"/>
  <c r="I978" i="17" s="1"/>
  <c r="I979" i="17" s="1"/>
  <c r="I980" i="17" s="1"/>
  <c r="I981" i="17" s="1"/>
  <c r="I982" i="17" s="1"/>
  <c r="I983" i="17" s="1"/>
  <c r="I984" i="17" s="1"/>
  <c r="I985" i="17" s="1"/>
  <c r="I986" i="17" s="1"/>
  <c r="I987" i="17" s="1"/>
  <c r="I988" i="17" s="1"/>
  <c r="I989" i="17" s="1"/>
  <c r="I990" i="17" s="1"/>
  <c r="I991" i="17" s="1"/>
  <c r="I992" i="17" s="1"/>
  <c r="I993" i="17" s="1"/>
  <c r="I994" i="17" s="1"/>
  <c r="I995" i="17" s="1"/>
  <c r="I996" i="17" s="1"/>
  <c r="I997" i="17" s="1"/>
  <c r="I998" i="17" s="1"/>
  <c r="I999" i="17" s="1"/>
  <c r="I1000" i="17" s="1"/>
  <c r="F13" i="17"/>
  <c r="G13" i="17" s="1"/>
  <c r="D14" i="17" s="1"/>
  <c r="E14" i="17" s="1"/>
  <c r="F15" i="17" s="1"/>
  <c r="G15" i="17" s="1"/>
  <c r="D16" i="17" s="1"/>
  <c r="E16" i="17" s="1"/>
  <c r="F12" i="17"/>
  <c r="F14" i="17"/>
  <c r="G14" i="17" s="1"/>
  <c r="D15" i="17" s="1"/>
  <c r="E15" i="17" s="1"/>
  <c r="G6" i="17"/>
  <c r="G5" i="17" s="1"/>
  <c r="F78" i="13"/>
  <c r="F68" i="13"/>
  <c r="E25" i="13"/>
  <c r="F25" i="13" s="1"/>
  <c r="H20" i="13"/>
  <c r="B20" i="13"/>
  <c r="C20" i="13"/>
  <c r="D20" i="13"/>
  <c r="E20" i="13"/>
  <c r="F20" i="13"/>
  <c r="G20" i="13"/>
  <c r="A20" i="13"/>
  <c r="F24" i="13"/>
  <c r="E24" i="13"/>
  <c r="F23" i="13"/>
  <c r="E23" i="13"/>
  <c r="F11" i="13"/>
  <c r="E11" i="13"/>
  <c r="F10" i="13"/>
  <c r="E10" i="13"/>
  <c r="G7" i="13"/>
  <c r="F7" i="13"/>
  <c r="E7" i="13"/>
  <c r="D7" i="13"/>
  <c r="C7" i="13"/>
  <c r="B7" i="13"/>
  <c r="E12" i="13" s="1"/>
  <c r="F12" i="13" s="1"/>
  <c r="F97" i="12"/>
  <c r="B94" i="12"/>
  <c r="C94" i="12"/>
  <c r="D94" i="12"/>
  <c r="E94" i="12"/>
  <c r="F94" i="12"/>
  <c r="A94" i="12"/>
  <c r="F87" i="12"/>
  <c r="G84" i="12"/>
  <c r="F84" i="12"/>
  <c r="E84" i="12"/>
  <c r="D84" i="12"/>
  <c r="C84" i="12"/>
  <c r="B84" i="12"/>
  <c r="E77" i="12"/>
  <c r="H74" i="12"/>
  <c r="G74" i="12"/>
  <c r="F74" i="12"/>
  <c r="E74" i="12"/>
  <c r="D74" i="12"/>
  <c r="C74" i="12"/>
  <c r="D54" i="12"/>
  <c r="E54" i="12"/>
  <c r="F54" i="12"/>
  <c r="G54" i="12"/>
  <c r="H54" i="12"/>
  <c r="C54" i="12"/>
  <c r="I64" i="12"/>
  <c r="H64" i="12"/>
  <c r="G64" i="12"/>
  <c r="F64" i="12"/>
  <c r="E64" i="12"/>
  <c r="D64" i="12"/>
  <c r="E44" i="12"/>
  <c r="F44" i="12"/>
  <c r="G44" i="12"/>
  <c r="H44" i="12"/>
  <c r="I44" i="12"/>
  <c r="D44" i="12"/>
  <c r="F34" i="12"/>
  <c r="E34" i="12"/>
  <c r="D34" i="12"/>
  <c r="C34" i="12"/>
  <c r="B34" i="12"/>
  <c r="A34" i="12"/>
  <c r="A14" i="12"/>
  <c r="C14" i="12"/>
  <c r="D14" i="12"/>
  <c r="E14" i="12"/>
  <c r="F14" i="12"/>
  <c r="B14" i="12"/>
  <c r="G24" i="12"/>
  <c r="F24" i="12"/>
  <c r="E24" i="12"/>
  <c r="D24" i="12"/>
  <c r="C24" i="12"/>
  <c r="B24" i="12"/>
  <c r="C4" i="12"/>
  <c r="D4" i="12"/>
  <c r="E4" i="12"/>
  <c r="F4" i="12"/>
  <c r="G4" i="12"/>
  <c r="B4" i="12"/>
  <c r="E67" i="12"/>
  <c r="E57" i="12"/>
  <c r="E47" i="12"/>
  <c r="E37" i="12"/>
  <c r="E27" i="12"/>
  <c r="F18" i="12"/>
  <c r="F17" i="12"/>
  <c r="E18" i="12"/>
  <c r="E17" i="12"/>
  <c r="F8" i="12"/>
  <c r="F7" i="12"/>
  <c r="E8" i="12"/>
  <c r="E7" i="12"/>
  <c r="C101" i="6"/>
  <c r="C102" i="6"/>
  <c r="C103" i="6"/>
  <c r="C104" i="6"/>
  <c r="C105" i="6"/>
  <c r="C106" i="6"/>
  <c r="C107" i="6"/>
  <c r="C108" i="6"/>
  <c r="C109" i="6"/>
  <c r="C110" i="6"/>
  <c r="C100" i="6"/>
  <c r="B101" i="6"/>
  <c r="B102" i="6"/>
  <c r="B103" i="6"/>
  <c r="B104" i="6"/>
  <c r="B105" i="6"/>
  <c r="B106" i="6"/>
  <c r="B107" i="6"/>
  <c r="B108" i="6"/>
  <c r="B109" i="6"/>
  <c r="B110" i="6"/>
  <c r="B100" i="6"/>
  <c r="E89" i="6"/>
  <c r="E87" i="6" s="1"/>
  <c r="E91" i="6" s="1"/>
  <c r="B88" i="6"/>
  <c r="B90" i="6" s="1"/>
  <c r="B91" i="6" s="1"/>
  <c r="E82" i="6"/>
  <c r="E80" i="6" s="1"/>
  <c r="E84" i="6" s="1"/>
  <c r="B84" i="6"/>
  <c r="B83" i="6"/>
  <c r="B73" i="6"/>
  <c r="B77" i="6" s="1"/>
  <c r="B66" i="6"/>
  <c r="B67" i="6" s="1"/>
  <c r="D58" i="6"/>
  <c r="D59" i="6" s="1"/>
  <c r="B58" i="6"/>
  <c r="B59" i="6" s="1"/>
  <c r="D51" i="6"/>
  <c r="D50" i="6"/>
  <c r="B51" i="6"/>
  <c r="B50" i="6"/>
  <c r="B43" i="6"/>
  <c r="B42" i="6"/>
  <c r="F30" i="6"/>
  <c r="F29" i="6"/>
  <c r="D30" i="6"/>
  <c r="D29" i="6"/>
  <c r="B29" i="6"/>
  <c r="B30" i="6"/>
  <c r="K58" i="9"/>
  <c r="K59" i="9"/>
  <c r="K60" i="9"/>
  <c r="K57" i="9"/>
  <c r="J57" i="9"/>
  <c r="J58" i="9"/>
  <c r="J59" i="9"/>
  <c r="J60" i="9"/>
  <c r="I57" i="9"/>
  <c r="I58" i="9"/>
  <c r="I59" i="9"/>
  <c r="I60" i="9"/>
  <c r="H58" i="9"/>
  <c r="H59" i="9"/>
  <c r="H60" i="9"/>
  <c r="H57" i="9"/>
  <c r="G57" i="9"/>
  <c r="G58" i="9"/>
  <c r="G59" i="9"/>
  <c r="G60" i="9"/>
  <c r="F57" i="9"/>
  <c r="J11" i="17" l="1"/>
  <c r="O5" i="17"/>
  <c r="F16" i="17"/>
  <c r="G16" i="17" s="1"/>
  <c r="D17" i="17" s="1"/>
  <c r="E17" i="17" s="1"/>
  <c r="F17" i="17" s="1"/>
  <c r="G17" i="17" s="1"/>
  <c r="D18" i="17" s="1"/>
  <c r="E18" i="17" s="1"/>
  <c r="E9" i="12"/>
  <c r="F9" i="12" s="1"/>
  <c r="F58" i="9"/>
  <c r="F59" i="9"/>
  <c r="F60" i="9"/>
  <c r="E58" i="9"/>
  <c r="E59" i="9"/>
  <c r="E60" i="9"/>
  <c r="E57" i="9"/>
  <c r="D57" i="9"/>
  <c r="D58" i="9"/>
  <c r="D59" i="9"/>
  <c r="D60" i="9"/>
  <c r="A51" i="9"/>
  <c r="A54" i="9" s="1"/>
  <c r="H17" i="9"/>
  <c r="H18" i="9"/>
  <c r="H19" i="9"/>
  <c r="H16" i="9"/>
  <c r="E37" i="9"/>
  <c r="E38" i="9"/>
  <c r="E39" i="9"/>
  <c r="E40" i="9"/>
  <c r="E41" i="9"/>
  <c r="E42" i="9"/>
  <c r="E43" i="9"/>
  <c r="E44" i="9"/>
  <c r="E45" i="9"/>
  <c r="E36" i="9"/>
  <c r="G17" i="9"/>
  <c r="G18" i="9"/>
  <c r="G19" i="9"/>
  <c r="G16" i="9"/>
  <c r="F17" i="9"/>
  <c r="F18" i="9"/>
  <c r="F19" i="9"/>
  <c r="F16" i="9"/>
  <c r="E17" i="9"/>
  <c r="E18" i="9"/>
  <c r="E19" i="9"/>
  <c r="E16" i="9"/>
  <c r="D16" i="9"/>
  <c r="D17" i="9"/>
  <c r="D18" i="9"/>
  <c r="D19" i="9"/>
  <c r="C11" i="9"/>
  <c r="B12" i="9"/>
  <c r="C12" i="9"/>
  <c r="B11" i="9"/>
  <c r="B22" i="8"/>
  <c r="B21" i="8"/>
  <c r="D20" i="8"/>
  <c r="C20" i="8"/>
  <c r="B20" i="8"/>
  <c r="B18" i="8"/>
  <c r="B16" i="8"/>
  <c r="B15" i="8"/>
  <c r="B14" i="8"/>
  <c r="G3" i="8"/>
  <c r="G4" i="8"/>
  <c r="G5" i="8"/>
  <c r="G6" i="8"/>
  <c r="G7" i="8"/>
  <c r="G8" i="8"/>
  <c r="G9" i="8"/>
  <c r="G10" i="8"/>
  <c r="G11" i="8"/>
  <c r="G2" i="8"/>
  <c r="F3" i="8"/>
  <c r="F4" i="8"/>
  <c r="F5" i="8"/>
  <c r="F6" i="8"/>
  <c r="F7" i="8"/>
  <c r="F8" i="8"/>
  <c r="F9" i="8"/>
  <c r="F10" i="8"/>
  <c r="F11" i="8"/>
  <c r="F2" i="8"/>
  <c r="F20" i="8" s="1"/>
  <c r="E2" i="8"/>
  <c r="E3" i="8"/>
  <c r="E4" i="8"/>
  <c r="E5" i="8"/>
  <c r="E6" i="8"/>
  <c r="E7" i="8"/>
  <c r="E8" i="8"/>
  <c r="E9" i="8"/>
  <c r="E10" i="8"/>
  <c r="E11" i="8"/>
  <c r="H21" i="6"/>
  <c r="E22" i="6"/>
  <c r="E20" i="6"/>
  <c r="B19" i="6"/>
  <c r="B22" i="6"/>
  <c r="H22" i="6"/>
  <c r="B10" i="6"/>
  <c r="B14" i="6" s="1"/>
  <c r="B6" i="6"/>
  <c r="B2" i="6"/>
  <c r="C17" i="5"/>
  <c r="C16" i="5"/>
  <c r="E13" i="5"/>
  <c r="B7" i="5"/>
  <c r="E11" i="5"/>
  <c r="E12" i="5"/>
  <c r="E10" i="5"/>
  <c r="D11" i="5"/>
  <c r="D12" i="5"/>
  <c r="D10" i="5"/>
  <c r="C11" i="5"/>
  <c r="C12" i="5"/>
  <c r="C10" i="5"/>
  <c r="B10" i="5"/>
  <c r="B11" i="5"/>
  <c r="B12" i="5"/>
  <c r="E5" i="5"/>
  <c r="E6" i="5"/>
  <c r="E4" i="5"/>
  <c r="M11" i="17" l="1"/>
  <c r="F18" i="17"/>
  <c r="G18" i="17" s="1"/>
  <c r="D19" i="17" s="1"/>
  <c r="E19" i="17" s="1"/>
  <c r="F19" i="17"/>
  <c r="G19" i="17" s="1"/>
  <c r="D20" i="17" s="1"/>
  <c r="E20" i="17" s="1"/>
  <c r="F20" i="17"/>
  <c r="G20" i="17" s="1"/>
  <c r="D21" i="17" s="1"/>
  <c r="E21" i="17" s="1"/>
  <c r="E19" i="12"/>
  <c r="F19" i="12" s="1"/>
  <c r="B59" i="4"/>
  <c r="B54" i="4"/>
  <c r="B50" i="4"/>
  <c r="B45" i="4"/>
  <c r="B41" i="4"/>
  <c r="B36" i="4"/>
  <c r="B32" i="4"/>
  <c r="B27" i="4"/>
  <c r="B22" i="4"/>
  <c r="B23" i="4" s="1"/>
  <c r="B18" i="4"/>
  <c r="B14" i="4"/>
  <c r="B11" i="4"/>
  <c r="B6" i="4"/>
  <c r="B2" i="4"/>
  <c r="A36" i="3"/>
  <c r="A35" i="3"/>
  <c r="A33" i="3"/>
  <c r="A32" i="3"/>
  <c r="H12" i="3"/>
  <c r="H13" i="3"/>
  <c r="H11" i="3"/>
  <c r="A19" i="3"/>
  <c r="A18" i="3"/>
  <c r="A16" i="3"/>
  <c r="A15" i="3"/>
  <c r="A13" i="3"/>
  <c r="B6" i="3"/>
  <c r="B5" i="3"/>
  <c r="B4" i="3"/>
  <c r="A7" i="3"/>
  <c r="A6" i="3"/>
  <c r="A5" i="3"/>
  <c r="A4" i="3"/>
  <c r="V4" i="2"/>
  <c r="Q4" i="2"/>
  <c r="P4" i="2"/>
  <c r="N11" i="17" l="1"/>
  <c r="O11" i="17"/>
  <c r="F21" i="17"/>
  <c r="G21" i="17" s="1"/>
  <c r="D22" i="17" s="1"/>
  <c r="E22" i="17" s="1"/>
  <c r="M12" i="17" l="1"/>
  <c r="O12" i="17" s="1"/>
  <c r="L13" i="17" s="1"/>
  <c r="F22" i="17"/>
  <c r="G22" i="17" s="1"/>
  <c r="D23" i="17" s="1"/>
  <c r="E23" i="17" s="1"/>
  <c r="F23" i="17"/>
  <c r="G23" i="17" s="1"/>
  <c r="D24" i="17" s="1"/>
  <c r="E24" i="17" s="1"/>
  <c r="M13" i="17" l="1"/>
  <c r="O13" i="17" s="1"/>
  <c r="L14" i="17" s="1"/>
  <c r="N12" i="17"/>
  <c r="F24" i="17"/>
  <c r="G24" i="17" s="1"/>
  <c r="D25" i="17" s="1"/>
  <c r="E25" i="17" s="1"/>
  <c r="N13" i="17" l="1"/>
  <c r="M14" i="17"/>
  <c r="F25" i="17"/>
  <c r="G25" i="17" s="1"/>
  <c r="D26" i="17" s="1"/>
  <c r="E26" i="17" s="1"/>
  <c r="F26" i="17"/>
  <c r="G26" i="17" s="1"/>
  <c r="D27" i="17" s="1"/>
  <c r="E27" i="17" s="1"/>
  <c r="F27" i="17" s="1"/>
  <c r="G27" i="17" s="1"/>
  <c r="D28" i="17" s="1"/>
  <c r="E28" i="17" s="1"/>
  <c r="F28" i="17" s="1"/>
  <c r="G28" i="17" s="1"/>
  <c r="D29" i="17" s="1"/>
  <c r="E29" i="17" s="1"/>
  <c r="F29" i="17" s="1"/>
  <c r="G29" i="17" s="1"/>
  <c r="D30" i="17" s="1"/>
  <c r="E30" i="17" s="1"/>
  <c r="F30" i="17" s="1"/>
  <c r="G30" i="17" s="1"/>
  <c r="D31" i="17" s="1"/>
  <c r="E31" i="17" s="1"/>
  <c r="F31" i="17" s="1"/>
  <c r="G31" i="17" s="1"/>
  <c r="D32" i="17" s="1"/>
  <c r="E32" i="17" s="1"/>
  <c r="F32" i="17" s="1"/>
  <c r="G32" i="17" s="1"/>
  <c r="D33" i="17" s="1"/>
  <c r="E33" i="17" s="1"/>
  <c r="F33" i="17" s="1"/>
  <c r="G33" i="17" s="1"/>
  <c r="D34" i="17" s="1"/>
  <c r="E34" i="17" s="1"/>
  <c r="F34" i="17" s="1"/>
  <c r="G34" i="17" s="1"/>
  <c r="D35" i="17" s="1"/>
  <c r="E35" i="17" s="1"/>
  <c r="F35" i="17" s="1"/>
  <c r="G35" i="17" s="1"/>
  <c r="D36" i="17" s="1"/>
  <c r="E36" i="17" s="1"/>
  <c r="F36" i="17" s="1"/>
  <c r="G36" i="17" s="1"/>
  <c r="D37" i="17" s="1"/>
  <c r="E37" i="17" s="1"/>
  <c r="F37" i="17" s="1"/>
  <c r="G37" i="17" s="1"/>
  <c r="D38" i="17" s="1"/>
  <c r="E38" i="17" s="1"/>
  <c r="F38" i="17" s="1"/>
  <c r="G38" i="17" s="1"/>
  <c r="D39" i="17" s="1"/>
  <c r="E39" i="17" s="1"/>
  <c r="F39" i="17" s="1"/>
  <c r="G39" i="17" s="1"/>
  <c r="D40" i="17" s="1"/>
  <c r="E40" i="17" s="1"/>
  <c r="F40" i="17" s="1"/>
  <c r="G40" i="17" s="1"/>
  <c r="D41" i="17" s="1"/>
  <c r="E41" i="17" s="1"/>
  <c r="F41" i="17" s="1"/>
  <c r="G41" i="17" s="1"/>
  <c r="D42" i="17" s="1"/>
  <c r="E42" i="17" s="1"/>
  <c r="F42" i="17" s="1"/>
  <c r="G42" i="17" s="1"/>
  <c r="D43" i="17" s="1"/>
  <c r="E43" i="17" s="1"/>
  <c r="F43" i="17" s="1"/>
  <c r="G43" i="17" s="1"/>
  <c r="D44" i="17" s="1"/>
  <c r="E44" i="17" s="1"/>
  <c r="F44" i="17" s="1"/>
  <c r="G44" i="17" s="1"/>
  <c r="D45" i="17" s="1"/>
  <c r="E45" i="17" s="1"/>
  <c r="F45" i="17" s="1"/>
  <c r="G45" i="17" s="1"/>
  <c r="D46" i="17" s="1"/>
  <c r="E46" i="17" s="1"/>
  <c r="F46" i="17" s="1"/>
  <c r="G46" i="17" s="1"/>
  <c r="D47" i="17" s="1"/>
  <c r="E47" i="17" s="1"/>
  <c r="F47" i="17" s="1"/>
  <c r="G47" i="17" s="1"/>
  <c r="D48" i="17" s="1"/>
  <c r="E48" i="17" s="1"/>
  <c r="F48" i="17" s="1"/>
  <c r="G48" i="17" s="1"/>
  <c r="D49" i="17" s="1"/>
  <c r="E49" i="17" s="1"/>
  <c r="F49" i="17" s="1"/>
  <c r="G49" i="17" s="1"/>
  <c r="D50" i="17" s="1"/>
  <c r="E50" i="17" s="1"/>
  <c r="F50" i="17" s="1"/>
  <c r="G50" i="17" s="1"/>
  <c r="D51" i="17" s="1"/>
  <c r="E51" i="17" s="1"/>
  <c r="F51" i="17" s="1"/>
  <c r="G51" i="17" s="1"/>
  <c r="D52" i="17" s="1"/>
  <c r="E52" i="17" s="1"/>
  <c r="F52" i="17" s="1"/>
  <c r="G52" i="17" s="1"/>
  <c r="D53" i="17" s="1"/>
  <c r="E53" i="17" s="1"/>
  <c r="F53" i="17" s="1"/>
  <c r="G53" i="17" s="1"/>
  <c r="D54" i="17" s="1"/>
  <c r="E54" i="17" s="1"/>
  <c r="F54" i="17" s="1"/>
  <c r="G54" i="17" s="1"/>
  <c r="D55" i="17" s="1"/>
  <c r="E55" i="17" s="1"/>
  <c r="F55" i="17" s="1"/>
  <c r="G55" i="17" s="1"/>
  <c r="D56" i="17" s="1"/>
  <c r="E56" i="17" s="1"/>
  <c r="F56" i="17" s="1"/>
  <c r="G56" i="17" s="1"/>
  <c r="D57" i="17" s="1"/>
  <c r="E57" i="17" s="1"/>
  <c r="F57" i="17" s="1"/>
  <c r="G57" i="17" s="1"/>
  <c r="D58" i="17" s="1"/>
  <c r="E58" i="17" s="1"/>
  <c r="F58" i="17" s="1"/>
  <c r="G58" i="17" s="1"/>
  <c r="D59" i="17" s="1"/>
  <c r="E59" i="17" s="1"/>
  <c r="O14" i="17" l="1"/>
  <c r="L15" i="17" s="1"/>
  <c r="N14" i="17"/>
  <c r="F59" i="17"/>
  <c r="G59" i="17" s="1"/>
  <c r="D60" i="17" s="1"/>
  <c r="E60" i="17" s="1"/>
  <c r="F60" i="17" s="1"/>
  <c r="G60" i="17" s="1"/>
  <c r="D61" i="17" s="1"/>
  <c r="E61" i="17" s="1"/>
  <c r="F61" i="17" s="1"/>
  <c r="G61" i="17" s="1"/>
  <c r="D62" i="17" s="1"/>
  <c r="E62" i="17" s="1"/>
  <c r="F62" i="17" s="1"/>
  <c r="G62" i="17" s="1"/>
  <c r="D63" i="17" s="1"/>
  <c r="E63" i="17" s="1"/>
  <c r="F63" i="17" s="1"/>
  <c r="G63" i="17" s="1"/>
  <c r="D64" i="17" s="1"/>
  <c r="E64" i="17" s="1"/>
  <c r="F64" i="17" s="1"/>
  <c r="G64" i="17" s="1"/>
  <c r="D65" i="17" s="1"/>
  <c r="E65" i="17" s="1"/>
  <c r="F65" i="17" s="1"/>
  <c r="G65" i="17" s="1"/>
  <c r="D66" i="17" s="1"/>
  <c r="E66" i="17" s="1"/>
  <c r="F66" i="17" s="1"/>
  <c r="G66" i="17" s="1"/>
  <c r="D67" i="17" s="1"/>
  <c r="E67" i="17" s="1"/>
  <c r="F67" i="17" s="1"/>
  <c r="G67" i="17" s="1"/>
  <c r="D68" i="17" s="1"/>
  <c r="E68" i="17" s="1"/>
  <c r="F68" i="17" s="1"/>
  <c r="G68" i="17" s="1"/>
  <c r="D69" i="17" s="1"/>
  <c r="E69" i="17" s="1"/>
  <c r="F69" i="17" s="1"/>
  <c r="G69" i="17" s="1"/>
  <c r="D70" i="17" s="1"/>
  <c r="E70" i="17" s="1"/>
  <c r="F70" i="17" s="1"/>
  <c r="G70" i="17" s="1"/>
  <c r="D71" i="17" s="1"/>
  <c r="E71" i="17" s="1"/>
  <c r="F71" i="17" s="1"/>
  <c r="G71" i="17" s="1"/>
  <c r="D72" i="17" s="1"/>
  <c r="E72" i="17" s="1"/>
  <c r="F72" i="17" s="1"/>
  <c r="G72" i="17" s="1"/>
  <c r="D73" i="17" s="1"/>
  <c r="E73" i="17" s="1"/>
  <c r="F73" i="17" s="1"/>
  <c r="G73" i="17" s="1"/>
  <c r="D74" i="17" s="1"/>
  <c r="E74" i="17" s="1"/>
  <c r="F74" i="17" s="1"/>
  <c r="G74" i="17" s="1"/>
  <c r="D75" i="17" s="1"/>
  <c r="E75" i="17" s="1"/>
  <c r="F75" i="17" s="1"/>
  <c r="G75" i="17" s="1"/>
  <c r="D76" i="17" s="1"/>
  <c r="E76" i="17" s="1"/>
  <c r="F76" i="17" s="1"/>
  <c r="G76" i="17" s="1"/>
  <c r="D77" i="17" s="1"/>
  <c r="E77" i="17" s="1"/>
  <c r="F77" i="17" s="1"/>
  <c r="G77" i="17" s="1"/>
  <c r="D78" i="17" s="1"/>
  <c r="E78" i="17" s="1"/>
  <c r="F78" i="17" s="1"/>
  <c r="G78" i="17" s="1"/>
  <c r="D79" i="17" s="1"/>
  <c r="E79" i="17" s="1"/>
  <c r="F79" i="17" s="1"/>
  <c r="G79" i="17" s="1"/>
  <c r="D80" i="17" s="1"/>
  <c r="E80" i="17" s="1"/>
  <c r="F80" i="17" s="1"/>
  <c r="G80" i="17" s="1"/>
  <c r="D81" i="17" s="1"/>
  <c r="E81" i="17" s="1"/>
  <c r="F81" i="17" s="1"/>
  <c r="G81" i="17" s="1"/>
  <c r="D82" i="17" s="1"/>
  <c r="E82" i="17" s="1"/>
  <c r="F82" i="17" s="1"/>
  <c r="G82" i="17" s="1"/>
  <c r="D83" i="17" s="1"/>
  <c r="E83" i="17" s="1"/>
  <c r="F83" i="17" s="1"/>
  <c r="G83" i="17" s="1"/>
  <c r="D84" i="17" s="1"/>
  <c r="E84" i="17" s="1"/>
  <c r="F84" i="17" s="1"/>
  <c r="G84" i="17" s="1"/>
  <c r="D85" i="17" s="1"/>
  <c r="E85" i="17" s="1"/>
  <c r="F85" i="17" s="1"/>
  <c r="G85" i="17" s="1"/>
  <c r="D86" i="17" s="1"/>
  <c r="E86" i="17" s="1"/>
  <c r="F86" i="17" s="1"/>
  <c r="G86" i="17" s="1"/>
  <c r="D87" i="17" s="1"/>
  <c r="E87" i="17" s="1"/>
  <c r="F87" i="17" s="1"/>
  <c r="G87" i="17" s="1"/>
  <c r="D88" i="17" s="1"/>
  <c r="E88" i="17" s="1"/>
  <c r="F88" i="17" s="1"/>
  <c r="G88" i="17" s="1"/>
  <c r="D89" i="17" s="1"/>
  <c r="E89" i="17" s="1"/>
  <c r="F89" i="17" s="1"/>
  <c r="G89" i="17" s="1"/>
  <c r="D90" i="17" s="1"/>
  <c r="E90" i="17" s="1"/>
  <c r="F90" i="17" s="1"/>
  <c r="G90" i="17" s="1"/>
  <c r="D91" i="17" s="1"/>
  <c r="E91" i="17" s="1"/>
  <c r="F91" i="17" s="1"/>
  <c r="G91" i="17" s="1"/>
  <c r="D92" i="17" s="1"/>
  <c r="E92" i="17" s="1"/>
  <c r="F92" i="17" s="1"/>
  <c r="G92" i="17" s="1"/>
  <c r="D93" i="17" s="1"/>
  <c r="E93" i="17" s="1"/>
  <c r="F93" i="17" s="1"/>
  <c r="G93" i="17" s="1"/>
  <c r="D94" i="17" s="1"/>
  <c r="E94" i="17" s="1"/>
  <c r="F94" i="17" s="1"/>
  <c r="G94" i="17" s="1"/>
  <c r="D95" i="17" s="1"/>
  <c r="E95" i="17" s="1"/>
  <c r="F95" i="17" s="1"/>
  <c r="G95" i="17" s="1"/>
  <c r="D96" i="17" s="1"/>
  <c r="E96" i="17" s="1"/>
  <c r="F96" i="17" s="1"/>
  <c r="G96" i="17" s="1"/>
  <c r="D97" i="17" s="1"/>
  <c r="E97" i="17" s="1"/>
  <c r="F97" i="17" s="1"/>
  <c r="G97" i="17" s="1"/>
  <c r="D98" i="17" s="1"/>
  <c r="E98" i="17" s="1"/>
  <c r="F98" i="17" s="1"/>
  <c r="G98" i="17" s="1"/>
  <c r="D99" i="17" s="1"/>
  <c r="E99" i="17" s="1"/>
  <c r="F99" i="17" s="1"/>
  <c r="G99" i="17" s="1"/>
  <c r="D100" i="17" s="1"/>
  <c r="E100" i="17" s="1"/>
  <c r="F100" i="17" s="1"/>
  <c r="G100" i="17" s="1"/>
  <c r="D101" i="17" s="1"/>
  <c r="E101" i="17" s="1"/>
  <c r="F101" i="17" s="1"/>
  <c r="G101" i="17" s="1"/>
  <c r="D102" i="17" s="1"/>
  <c r="E102" i="17" s="1"/>
  <c r="F102" i="17" s="1"/>
  <c r="G102" i="17" s="1"/>
  <c r="D103" i="17" s="1"/>
  <c r="E103" i="17" s="1"/>
  <c r="F103" i="17" s="1"/>
  <c r="G103" i="17" s="1"/>
  <c r="D104" i="17" s="1"/>
  <c r="E104" i="17" s="1"/>
  <c r="F104" i="17" s="1"/>
  <c r="G104" i="17" s="1"/>
  <c r="D105" i="17" s="1"/>
  <c r="E105" i="17" s="1"/>
  <c r="F105" i="17" s="1"/>
  <c r="G105" i="17" s="1"/>
  <c r="D106" i="17" s="1"/>
  <c r="E106" i="17" s="1"/>
  <c r="F106" i="17" s="1"/>
  <c r="G106" i="17" s="1"/>
  <c r="D107" i="17" s="1"/>
  <c r="E107" i="17" s="1"/>
  <c r="F107" i="17" s="1"/>
  <c r="G107" i="17" s="1"/>
  <c r="D108" i="17" s="1"/>
  <c r="E108" i="17" s="1"/>
  <c r="F108" i="17" s="1"/>
  <c r="G108" i="17" s="1"/>
  <c r="D109" i="17" s="1"/>
  <c r="E109" i="17" s="1"/>
  <c r="F109" i="17" s="1"/>
  <c r="G109" i="17" s="1"/>
  <c r="D110" i="17" s="1"/>
  <c r="E110" i="17" s="1"/>
  <c r="F110" i="17" s="1"/>
  <c r="G110" i="17" s="1"/>
  <c r="D111" i="17" s="1"/>
  <c r="E111" i="17" s="1"/>
  <c r="F111" i="17" s="1"/>
  <c r="G111" i="17" s="1"/>
  <c r="D112" i="17" s="1"/>
  <c r="E112" i="17" s="1"/>
  <c r="F112" i="17" s="1"/>
  <c r="G112" i="17" s="1"/>
  <c r="D113" i="17" s="1"/>
  <c r="E113" i="17" s="1"/>
  <c r="F113" i="17" s="1"/>
  <c r="G113" i="17" s="1"/>
  <c r="D114" i="17" s="1"/>
  <c r="E114" i="17" s="1"/>
  <c r="F114" i="17" s="1"/>
  <c r="G114" i="17" s="1"/>
  <c r="D115" i="17" s="1"/>
  <c r="E115" i="17" s="1"/>
  <c r="F115" i="17" s="1"/>
  <c r="G115" i="17" s="1"/>
  <c r="D116" i="17" s="1"/>
  <c r="E116" i="17" s="1"/>
  <c r="F116" i="17" s="1"/>
  <c r="G116" i="17" s="1"/>
  <c r="D117" i="17" s="1"/>
  <c r="E117" i="17" s="1"/>
  <c r="F117" i="17" s="1"/>
  <c r="G117" i="17" s="1"/>
  <c r="D118" i="17" s="1"/>
  <c r="E118" i="17" s="1"/>
  <c r="F118" i="17" s="1"/>
  <c r="G118" i="17" s="1"/>
  <c r="D119" i="17" s="1"/>
  <c r="E119" i="17" s="1"/>
  <c r="F119" i="17" s="1"/>
  <c r="G119" i="17" s="1"/>
  <c r="D120" i="17" s="1"/>
  <c r="E120" i="17" s="1"/>
  <c r="F120" i="17" s="1"/>
  <c r="G120" i="17" s="1"/>
  <c r="D121" i="17" s="1"/>
  <c r="E121" i="17" s="1"/>
  <c r="F121" i="17" s="1"/>
  <c r="G121" i="17" s="1"/>
  <c r="D122" i="17" s="1"/>
  <c r="E122" i="17" s="1"/>
  <c r="F122" i="17" s="1"/>
  <c r="G122" i="17" s="1"/>
  <c r="D123" i="17" s="1"/>
  <c r="E123" i="17" s="1"/>
  <c r="F123" i="17" s="1"/>
  <c r="G123" i="17" s="1"/>
  <c r="D124" i="17" s="1"/>
  <c r="E124" i="17" s="1"/>
  <c r="F124" i="17" s="1"/>
  <c r="G124" i="17" s="1"/>
  <c r="D125" i="17" s="1"/>
  <c r="E125" i="17" s="1"/>
  <c r="F125" i="17" s="1"/>
  <c r="G125" i="17" s="1"/>
  <c r="D126" i="17" s="1"/>
  <c r="E126" i="17" s="1"/>
  <c r="F126" i="17" s="1"/>
  <c r="G126" i="17" s="1"/>
  <c r="D127" i="17" s="1"/>
  <c r="E127" i="17" s="1"/>
  <c r="F127" i="17" s="1"/>
  <c r="G127" i="17" s="1"/>
  <c r="D128" i="17" s="1"/>
  <c r="E128" i="17" s="1"/>
  <c r="F128" i="17" s="1"/>
  <c r="G128" i="17" s="1"/>
  <c r="D129" i="17" s="1"/>
  <c r="E129" i="17" s="1"/>
  <c r="F129" i="17" s="1"/>
  <c r="G129" i="17" s="1"/>
  <c r="D130" i="17" s="1"/>
  <c r="E130" i="17" s="1"/>
  <c r="F130" i="17" s="1"/>
  <c r="G130" i="17" s="1"/>
  <c r="D131" i="17" s="1"/>
  <c r="E131" i="17" s="1"/>
  <c r="F131" i="17" s="1"/>
  <c r="G131" i="17" s="1"/>
  <c r="D132" i="17" s="1"/>
  <c r="E132" i="17" s="1"/>
  <c r="F132" i="17" s="1"/>
  <c r="G132" i="17" s="1"/>
  <c r="D133" i="17" s="1"/>
  <c r="E133" i="17" s="1"/>
  <c r="F133" i="17" s="1"/>
  <c r="G133" i="17" s="1"/>
  <c r="D134" i="17" s="1"/>
  <c r="E134" i="17" s="1"/>
  <c r="F134" i="17" s="1"/>
  <c r="G134" i="17" s="1"/>
  <c r="D135" i="17" s="1"/>
  <c r="E135" i="17" s="1"/>
  <c r="F135" i="17" s="1"/>
  <c r="G135" i="17" s="1"/>
  <c r="D136" i="17" s="1"/>
  <c r="E136" i="17" s="1"/>
  <c r="F136" i="17" s="1"/>
  <c r="G136" i="17" s="1"/>
  <c r="D137" i="17" s="1"/>
  <c r="E137" i="17" s="1"/>
  <c r="F137" i="17" s="1"/>
  <c r="G137" i="17" s="1"/>
  <c r="D138" i="17" s="1"/>
  <c r="E138" i="17" s="1"/>
  <c r="F138" i="17" s="1"/>
  <c r="G138" i="17" s="1"/>
  <c r="D139" i="17" s="1"/>
  <c r="E139" i="17" s="1"/>
  <c r="F139" i="17" s="1"/>
  <c r="G139" i="17" s="1"/>
  <c r="D140" i="17" s="1"/>
  <c r="E140" i="17" s="1"/>
  <c r="F140" i="17" s="1"/>
  <c r="G140" i="17" s="1"/>
  <c r="D141" i="17" s="1"/>
  <c r="E141" i="17" s="1"/>
  <c r="F141" i="17" s="1"/>
  <c r="G141" i="17" s="1"/>
  <c r="D142" i="17" s="1"/>
  <c r="E142" i="17" s="1"/>
  <c r="F142" i="17" s="1"/>
  <c r="G142" i="17" s="1"/>
  <c r="D143" i="17" s="1"/>
  <c r="E143" i="17" s="1"/>
  <c r="F143" i="17" s="1"/>
  <c r="G143" i="17" s="1"/>
  <c r="D144" i="17" s="1"/>
  <c r="E144" i="17" s="1"/>
  <c r="F144" i="17" s="1"/>
  <c r="G144" i="17" s="1"/>
  <c r="D145" i="17" s="1"/>
  <c r="E145" i="17" s="1"/>
  <c r="F145" i="17" s="1"/>
  <c r="G145" i="17" s="1"/>
  <c r="D146" i="17" s="1"/>
  <c r="E146" i="17" s="1"/>
  <c r="F146" i="17" s="1"/>
  <c r="G146" i="17" s="1"/>
  <c r="D147" i="17" s="1"/>
  <c r="E147" i="17" s="1"/>
  <c r="F147" i="17" s="1"/>
  <c r="G147" i="17" s="1"/>
  <c r="D148" i="17" s="1"/>
  <c r="E148" i="17" s="1"/>
  <c r="F148" i="17" s="1"/>
  <c r="G148" i="17" s="1"/>
  <c r="D149" i="17" s="1"/>
  <c r="E149" i="17" s="1"/>
  <c r="F149" i="17" s="1"/>
  <c r="G149" i="17" s="1"/>
  <c r="D150" i="17" s="1"/>
  <c r="E150" i="17" s="1"/>
  <c r="F150" i="17" s="1"/>
  <c r="G150" i="17" s="1"/>
  <c r="D151" i="17" s="1"/>
  <c r="E151" i="17" s="1"/>
  <c r="F151" i="17" s="1"/>
  <c r="G151" i="17" s="1"/>
  <c r="D152" i="17" s="1"/>
  <c r="E152" i="17" s="1"/>
  <c r="F152" i="17" s="1"/>
  <c r="G152" i="17" s="1"/>
  <c r="D153" i="17" s="1"/>
  <c r="E153" i="17" s="1"/>
  <c r="F153" i="17" s="1"/>
  <c r="G153" i="17" s="1"/>
  <c r="D154" i="17" s="1"/>
  <c r="E154" i="17" s="1"/>
  <c r="F154" i="17" s="1"/>
  <c r="G154" i="17" s="1"/>
  <c r="D155" i="17" s="1"/>
  <c r="E155" i="17" s="1"/>
  <c r="F155" i="17" s="1"/>
  <c r="G155" i="17" s="1"/>
  <c r="D156" i="17" s="1"/>
  <c r="E156" i="17" s="1"/>
  <c r="F156" i="17" s="1"/>
  <c r="G156" i="17" s="1"/>
  <c r="D157" i="17" s="1"/>
  <c r="E157" i="17" s="1"/>
  <c r="F157" i="17" s="1"/>
  <c r="G157" i="17" s="1"/>
  <c r="D158" i="17" s="1"/>
  <c r="E158" i="17" s="1"/>
  <c r="F158" i="17" s="1"/>
  <c r="G158" i="17" s="1"/>
  <c r="D159" i="17" s="1"/>
  <c r="E159" i="17" s="1"/>
  <c r="F159" i="17" s="1"/>
  <c r="G159" i="17" s="1"/>
  <c r="D160" i="17" s="1"/>
  <c r="E160" i="17" s="1"/>
  <c r="F160" i="17" s="1"/>
  <c r="G160" i="17" s="1"/>
  <c r="D161" i="17" s="1"/>
  <c r="E161" i="17" s="1"/>
  <c r="F161" i="17" s="1"/>
  <c r="G161" i="17" s="1"/>
  <c r="D162" i="17" s="1"/>
  <c r="E162" i="17" s="1"/>
  <c r="F162" i="17" s="1"/>
  <c r="G162" i="17" s="1"/>
  <c r="D163" i="17" s="1"/>
  <c r="E163" i="17" s="1"/>
  <c r="F163" i="17" s="1"/>
  <c r="G163" i="17" s="1"/>
  <c r="D164" i="17" s="1"/>
  <c r="E164" i="17" s="1"/>
  <c r="F164" i="17" s="1"/>
  <c r="G164" i="17" s="1"/>
  <c r="D165" i="17" s="1"/>
  <c r="E165" i="17" s="1"/>
  <c r="F165" i="17" s="1"/>
  <c r="G165" i="17" s="1"/>
  <c r="D166" i="17" s="1"/>
  <c r="E166" i="17" s="1"/>
  <c r="F166" i="17" s="1"/>
  <c r="G166" i="17" s="1"/>
  <c r="D167" i="17" s="1"/>
  <c r="E167" i="17" s="1"/>
  <c r="F167" i="17" s="1"/>
  <c r="G167" i="17" s="1"/>
  <c r="D168" i="17" s="1"/>
  <c r="E168" i="17" s="1"/>
  <c r="F168" i="17" s="1"/>
  <c r="G168" i="17" s="1"/>
  <c r="D169" i="17" s="1"/>
  <c r="E169" i="17" s="1"/>
  <c r="F169" i="17" s="1"/>
  <c r="G169" i="17" s="1"/>
  <c r="D170" i="17" s="1"/>
  <c r="E170" i="17" s="1"/>
  <c r="F170" i="17" s="1"/>
  <c r="G170" i="17" s="1"/>
  <c r="D171" i="17" s="1"/>
  <c r="E171" i="17" s="1"/>
  <c r="F171" i="17" s="1"/>
  <c r="G171" i="17" s="1"/>
  <c r="D172" i="17" s="1"/>
  <c r="E172" i="17" s="1"/>
  <c r="F172" i="17" s="1"/>
  <c r="G172" i="17" s="1"/>
  <c r="D173" i="17" s="1"/>
  <c r="E173" i="17" s="1"/>
  <c r="F173" i="17" s="1"/>
  <c r="G173" i="17" s="1"/>
  <c r="D174" i="17" s="1"/>
  <c r="E174" i="17" s="1"/>
  <c r="F174" i="17" s="1"/>
  <c r="G174" i="17" s="1"/>
  <c r="D175" i="17" s="1"/>
  <c r="E175" i="17" s="1"/>
  <c r="F175" i="17" s="1"/>
  <c r="G175" i="17" s="1"/>
  <c r="D176" i="17" s="1"/>
  <c r="E176" i="17" s="1"/>
  <c r="F176" i="17" s="1"/>
  <c r="G176" i="17" s="1"/>
  <c r="D177" i="17" s="1"/>
  <c r="E177" i="17" s="1"/>
  <c r="F177" i="17" s="1"/>
  <c r="G177" i="17" s="1"/>
  <c r="D178" i="17" s="1"/>
  <c r="E178" i="17" s="1"/>
  <c r="F178" i="17" s="1"/>
  <c r="G178" i="17" s="1"/>
  <c r="D179" i="17" s="1"/>
  <c r="E179" i="17" s="1"/>
  <c r="F179" i="17" s="1"/>
  <c r="G179" i="17" s="1"/>
  <c r="D180" i="17" s="1"/>
  <c r="E180" i="17" s="1"/>
  <c r="F180" i="17" s="1"/>
  <c r="G180" i="17" s="1"/>
  <c r="D181" i="17" s="1"/>
  <c r="E181" i="17" s="1"/>
  <c r="F181" i="17" s="1"/>
  <c r="G181" i="17" s="1"/>
  <c r="D182" i="17" s="1"/>
  <c r="E182" i="17" s="1"/>
  <c r="F182" i="17" s="1"/>
  <c r="G182" i="17" s="1"/>
  <c r="D183" i="17" s="1"/>
  <c r="E183" i="17" s="1"/>
  <c r="F183" i="17" s="1"/>
  <c r="G183" i="17" s="1"/>
  <c r="D184" i="17" s="1"/>
  <c r="E184" i="17" s="1"/>
  <c r="F184" i="17" s="1"/>
  <c r="G184" i="17" s="1"/>
  <c r="D185" i="17" s="1"/>
  <c r="E185" i="17" s="1"/>
  <c r="F185" i="17" s="1"/>
  <c r="G185" i="17" s="1"/>
  <c r="D186" i="17" s="1"/>
  <c r="E186" i="17" s="1"/>
  <c r="F186" i="17" s="1"/>
  <c r="G186" i="17" s="1"/>
  <c r="D187" i="17" s="1"/>
  <c r="E187" i="17" s="1"/>
  <c r="F187" i="17" s="1"/>
  <c r="G187" i="17" s="1"/>
  <c r="D188" i="17" s="1"/>
  <c r="E188" i="17" s="1"/>
  <c r="F188" i="17" s="1"/>
  <c r="G188" i="17" s="1"/>
  <c r="D189" i="17" s="1"/>
  <c r="E189" i="17" s="1"/>
  <c r="F189" i="17" s="1"/>
  <c r="G189" i="17" s="1"/>
  <c r="D190" i="17" s="1"/>
  <c r="E190" i="17" s="1"/>
  <c r="F190" i="17" s="1"/>
  <c r="G190" i="17" s="1"/>
  <c r="D191" i="17" s="1"/>
  <c r="E191" i="17" s="1"/>
  <c r="F191" i="17" s="1"/>
  <c r="G191" i="17" s="1"/>
  <c r="D192" i="17" s="1"/>
  <c r="E192" i="17" s="1"/>
  <c r="F192" i="17" s="1"/>
  <c r="G192" i="17" s="1"/>
  <c r="D193" i="17" s="1"/>
  <c r="E193" i="17" s="1"/>
  <c r="F193" i="17" s="1"/>
  <c r="G193" i="17" s="1"/>
  <c r="D194" i="17" s="1"/>
  <c r="E194" i="17" s="1"/>
  <c r="F194" i="17" s="1"/>
  <c r="G194" i="17" s="1"/>
  <c r="D195" i="17" s="1"/>
  <c r="E195" i="17" s="1"/>
  <c r="F195" i="17" s="1"/>
  <c r="G195" i="17" s="1"/>
  <c r="D196" i="17" s="1"/>
  <c r="E196" i="17" s="1"/>
  <c r="F196" i="17" s="1"/>
  <c r="G196" i="17" s="1"/>
  <c r="D197" i="17" s="1"/>
  <c r="E197" i="17" s="1"/>
  <c r="F197" i="17" s="1"/>
  <c r="G197" i="17" s="1"/>
  <c r="D198" i="17" s="1"/>
  <c r="E198" i="17" s="1"/>
  <c r="F198" i="17" s="1"/>
  <c r="G198" i="17" s="1"/>
  <c r="D199" i="17" s="1"/>
  <c r="E199" i="17" s="1"/>
  <c r="F199" i="17" s="1"/>
  <c r="G199" i="17" s="1"/>
  <c r="D200" i="17" s="1"/>
  <c r="E200" i="17" s="1"/>
  <c r="F200" i="17" s="1"/>
  <c r="G200" i="17" s="1"/>
  <c r="D201" i="17" s="1"/>
  <c r="E201" i="17" s="1"/>
  <c r="F201" i="17" s="1"/>
  <c r="G201" i="17" s="1"/>
  <c r="D202" i="17" s="1"/>
  <c r="E202" i="17" s="1"/>
  <c r="F202" i="17" s="1"/>
  <c r="G202" i="17" s="1"/>
  <c r="D203" i="17" s="1"/>
  <c r="E203" i="17" s="1"/>
  <c r="F203" i="17" s="1"/>
  <c r="G203" i="17" s="1"/>
  <c r="D204" i="17" s="1"/>
  <c r="E204" i="17" s="1"/>
  <c r="F204" i="17" s="1"/>
  <c r="G204" i="17" s="1"/>
  <c r="D205" i="17" s="1"/>
  <c r="E205" i="17" s="1"/>
  <c r="F205" i="17" s="1"/>
  <c r="G205" i="17" s="1"/>
  <c r="D206" i="17" s="1"/>
  <c r="E206" i="17" s="1"/>
  <c r="F206" i="17" s="1"/>
  <c r="G206" i="17" s="1"/>
  <c r="D207" i="17" s="1"/>
  <c r="E207" i="17" s="1"/>
  <c r="F207" i="17" s="1"/>
  <c r="G207" i="17" s="1"/>
  <c r="D208" i="17" s="1"/>
  <c r="E208" i="17" s="1"/>
  <c r="F208" i="17" s="1"/>
  <c r="G208" i="17" s="1"/>
  <c r="D209" i="17" s="1"/>
  <c r="E209" i="17" s="1"/>
  <c r="F209" i="17" s="1"/>
  <c r="G209" i="17" s="1"/>
  <c r="D210" i="17" s="1"/>
  <c r="E210" i="17" s="1"/>
  <c r="F210" i="17" s="1"/>
  <c r="G210" i="17" s="1"/>
  <c r="D211" i="17" s="1"/>
  <c r="E211" i="17" s="1"/>
  <c r="F211" i="17" s="1"/>
  <c r="G211" i="17" s="1"/>
  <c r="D212" i="17" s="1"/>
  <c r="E212" i="17" s="1"/>
  <c r="F212" i="17" s="1"/>
  <c r="G212" i="17" s="1"/>
  <c r="D213" i="17" s="1"/>
  <c r="E213" i="17" s="1"/>
  <c r="F213" i="17" s="1"/>
  <c r="G213" i="17" s="1"/>
  <c r="D214" i="17" s="1"/>
  <c r="E214" i="17" s="1"/>
  <c r="F214" i="17" s="1"/>
  <c r="G214" i="17" s="1"/>
  <c r="D215" i="17" s="1"/>
  <c r="E215" i="17" s="1"/>
  <c r="F215" i="17" s="1"/>
  <c r="G215" i="17" s="1"/>
  <c r="D216" i="17" s="1"/>
  <c r="E216" i="17" s="1"/>
  <c r="F216" i="17" s="1"/>
  <c r="G216" i="17" s="1"/>
  <c r="D217" i="17" s="1"/>
  <c r="E217" i="17" s="1"/>
  <c r="F217" i="17" s="1"/>
  <c r="G217" i="17" s="1"/>
  <c r="D218" i="17" s="1"/>
  <c r="E218" i="17" s="1"/>
  <c r="F218" i="17" s="1"/>
  <c r="G218" i="17" s="1"/>
  <c r="D219" i="17" s="1"/>
  <c r="E219" i="17" s="1"/>
  <c r="F219" i="17" s="1"/>
  <c r="G219" i="17" s="1"/>
  <c r="D220" i="17" s="1"/>
  <c r="E220" i="17" s="1"/>
  <c r="F220" i="17" s="1"/>
  <c r="G220" i="17" s="1"/>
  <c r="D221" i="17" s="1"/>
  <c r="E221" i="17" s="1"/>
  <c r="F221" i="17" s="1"/>
  <c r="G221" i="17" s="1"/>
  <c r="D222" i="17" s="1"/>
  <c r="E222" i="17" s="1"/>
  <c r="F222" i="17" s="1"/>
  <c r="G222" i="17" s="1"/>
  <c r="D223" i="17" s="1"/>
  <c r="E223" i="17" s="1"/>
  <c r="F223" i="17" s="1"/>
  <c r="G223" i="17" s="1"/>
  <c r="D224" i="17" s="1"/>
  <c r="E224" i="17" s="1"/>
  <c r="F224" i="17" s="1"/>
  <c r="G224" i="17" s="1"/>
  <c r="D225" i="17" s="1"/>
  <c r="E225" i="17" s="1"/>
  <c r="F225" i="17" s="1"/>
  <c r="G225" i="17" s="1"/>
  <c r="D226" i="17" s="1"/>
  <c r="E226" i="17" s="1"/>
  <c r="F226" i="17" s="1"/>
  <c r="G226" i="17" s="1"/>
  <c r="D227" i="17" s="1"/>
  <c r="E227" i="17" s="1"/>
  <c r="F227" i="17" s="1"/>
  <c r="G227" i="17" s="1"/>
  <c r="D228" i="17" s="1"/>
  <c r="E228" i="17" s="1"/>
  <c r="F228" i="17" s="1"/>
  <c r="G228" i="17" s="1"/>
  <c r="D229" i="17" s="1"/>
  <c r="E229" i="17" s="1"/>
  <c r="F229" i="17" s="1"/>
  <c r="G229" i="17" s="1"/>
  <c r="D230" i="17" s="1"/>
  <c r="E230" i="17" s="1"/>
  <c r="F230" i="17" s="1"/>
  <c r="G230" i="17" s="1"/>
  <c r="D231" i="17" s="1"/>
  <c r="E231" i="17" s="1"/>
  <c r="F231" i="17" s="1"/>
  <c r="G231" i="17" s="1"/>
  <c r="D232" i="17" s="1"/>
  <c r="E232" i="17" s="1"/>
  <c r="F232" i="17" s="1"/>
  <c r="G232" i="17" s="1"/>
  <c r="D233" i="17" s="1"/>
  <c r="E233" i="17" s="1"/>
  <c r="F233" i="17" s="1"/>
  <c r="G233" i="17" s="1"/>
  <c r="D234" i="17" s="1"/>
  <c r="E234" i="17" s="1"/>
  <c r="F234" i="17" s="1"/>
  <c r="G234" i="17" s="1"/>
  <c r="D235" i="17" s="1"/>
  <c r="E235" i="17" s="1"/>
  <c r="F235" i="17" s="1"/>
  <c r="G235" i="17" s="1"/>
  <c r="D236" i="17" s="1"/>
  <c r="E236" i="17" s="1"/>
  <c r="F236" i="17" s="1"/>
  <c r="G236" i="17" s="1"/>
  <c r="D237" i="17" s="1"/>
  <c r="E237" i="17" s="1"/>
  <c r="F237" i="17" s="1"/>
  <c r="G237" i="17" s="1"/>
  <c r="D238" i="17" s="1"/>
  <c r="E238" i="17" s="1"/>
  <c r="F238" i="17" s="1"/>
  <c r="G238" i="17" s="1"/>
  <c r="D239" i="17" s="1"/>
  <c r="E239" i="17" s="1"/>
  <c r="F239" i="17" s="1"/>
  <c r="G239" i="17" s="1"/>
  <c r="D240" i="17" s="1"/>
  <c r="E240" i="17" s="1"/>
  <c r="F240" i="17" s="1"/>
  <c r="G240" i="17" s="1"/>
  <c r="D241" i="17" s="1"/>
  <c r="E241" i="17" s="1"/>
  <c r="F241" i="17" s="1"/>
  <c r="G241" i="17" s="1"/>
  <c r="D242" i="17" s="1"/>
  <c r="E242" i="17" s="1"/>
  <c r="F242" i="17" s="1"/>
  <c r="G242" i="17" s="1"/>
  <c r="D243" i="17" s="1"/>
  <c r="E243" i="17" s="1"/>
  <c r="F243" i="17" s="1"/>
  <c r="G243" i="17" s="1"/>
  <c r="D244" i="17" s="1"/>
  <c r="E244" i="17" s="1"/>
  <c r="F244" i="17" s="1"/>
  <c r="G244" i="17" s="1"/>
  <c r="D245" i="17" s="1"/>
  <c r="E245" i="17" s="1"/>
  <c r="F245" i="17" s="1"/>
  <c r="G245" i="17" s="1"/>
  <c r="D246" i="17" s="1"/>
  <c r="E246" i="17" s="1"/>
  <c r="F246" i="17" s="1"/>
  <c r="G246" i="17" s="1"/>
  <c r="D247" i="17" s="1"/>
  <c r="E247" i="17" s="1"/>
  <c r="F247" i="17" s="1"/>
  <c r="G247" i="17" s="1"/>
  <c r="D248" i="17" s="1"/>
  <c r="E248" i="17" s="1"/>
  <c r="F248" i="17" s="1"/>
  <c r="G248" i="17" s="1"/>
  <c r="D249" i="17" s="1"/>
  <c r="E249" i="17" s="1"/>
  <c r="F249" i="17" s="1"/>
  <c r="G249" i="17" s="1"/>
  <c r="D250" i="17" s="1"/>
  <c r="E250" i="17" s="1"/>
  <c r="F250" i="17" s="1"/>
  <c r="G250" i="17" s="1"/>
  <c r="D251" i="17" s="1"/>
  <c r="E251" i="17" s="1"/>
  <c r="F251" i="17" s="1"/>
  <c r="G251" i="17" s="1"/>
  <c r="D252" i="17" s="1"/>
  <c r="E252" i="17" s="1"/>
  <c r="F252" i="17" s="1"/>
  <c r="G252" i="17" s="1"/>
  <c r="D253" i="17" s="1"/>
  <c r="E253" i="17" s="1"/>
  <c r="F253" i="17" s="1"/>
  <c r="G253" i="17" s="1"/>
  <c r="D254" i="17" s="1"/>
  <c r="E254" i="17" s="1"/>
  <c r="F254" i="17" s="1"/>
  <c r="G254" i="17" s="1"/>
  <c r="D255" i="17" s="1"/>
  <c r="E255" i="17" s="1"/>
  <c r="F255" i="17" s="1"/>
  <c r="G255" i="17" s="1"/>
  <c r="D256" i="17" s="1"/>
  <c r="E256" i="17" s="1"/>
  <c r="F256" i="17" s="1"/>
  <c r="G256" i="17" s="1"/>
  <c r="D257" i="17" s="1"/>
  <c r="E257" i="17" s="1"/>
  <c r="F257" i="17" s="1"/>
  <c r="G257" i="17" s="1"/>
  <c r="D258" i="17" s="1"/>
  <c r="E258" i="17" s="1"/>
  <c r="F258" i="17" s="1"/>
  <c r="G258" i="17" s="1"/>
  <c r="D259" i="17" s="1"/>
  <c r="E259" i="17" s="1"/>
  <c r="F259" i="17" s="1"/>
  <c r="G259" i="17" s="1"/>
  <c r="D260" i="17" s="1"/>
  <c r="E260" i="17" s="1"/>
  <c r="F260" i="17" s="1"/>
  <c r="G260" i="17" s="1"/>
  <c r="D261" i="17" s="1"/>
  <c r="E261" i="17" s="1"/>
  <c r="F261" i="17" s="1"/>
  <c r="G261" i="17" s="1"/>
  <c r="D262" i="17" s="1"/>
  <c r="E262" i="17" s="1"/>
  <c r="F262" i="17" s="1"/>
  <c r="G262" i="17" s="1"/>
  <c r="D263" i="17" s="1"/>
  <c r="E263" i="17" s="1"/>
  <c r="F263" i="17" s="1"/>
  <c r="G263" i="17" s="1"/>
  <c r="D264" i="17" s="1"/>
  <c r="E264" i="17" s="1"/>
  <c r="F264" i="17" s="1"/>
  <c r="G264" i="17" s="1"/>
  <c r="D265" i="17" s="1"/>
  <c r="E265" i="17" s="1"/>
  <c r="F265" i="17" s="1"/>
  <c r="G265" i="17" s="1"/>
  <c r="D266" i="17" s="1"/>
  <c r="E266" i="17" s="1"/>
  <c r="F266" i="17" s="1"/>
  <c r="G266" i="17" s="1"/>
  <c r="D267" i="17" s="1"/>
  <c r="E267" i="17" s="1"/>
  <c r="F267" i="17" s="1"/>
  <c r="G267" i="17" s="1"/>
  <c r="D268" i="17" s="1"/>
  <c r="E268" i="17" s="1"/>
  <c r="F268" i="17" s="1"/>
  <c r="G268" i="17" s="1"/>
  <c r="D269" i="17" s="1"/>
  <c r="E269" i="17" s="1"/>
  <c r="F269" i="17" s="1"/>
  <c r="G269" i="17" s="1"/>
  <c r="D270" i="17" s="1"/>
  <c r="E270" i="17" s="1"/>
  <c r="F270" i="17" s="1"/>
  <c r="G270" i="17" s="1"/>
  <c r="D271" i="17" s="1"/>
  <c r="E271" i="17" s="1"/>
  <c r="F271" i="17" s="1"/>
  <c r="G271" i="17" s="1"/>
  <c r="D272" i="17" s="1"/>
  <c r="E272" i="17" s="1"/>
  <c r="F272" i="17" s="1"/>
  <c r="G272" i="17" s="1"/>
  <c r="D273" i="17" s="1"/>
  <c r="E273" i="17" s="1"/>
  <c r="F273" i="17" s="1"/>
  <c r="G273" i="17" s="1"/>
  <c r="D274" i="17" s="1"/>
  <c r="E274" i="17" s="1"/>
  <c r="F274" i="17" s="1"/>
  <c r="G274" i="17" s="1"/>
  <c r="D275" i="17" s="1"/>
  <c r="E275" i="17" s="1"/>
  <c r="F275" i="17" s="1"/>
  <c r="G275" i="17" s="1"/>
  <c r="D276" i="17" s="1"/>
  <c r="E276" i="17" s="1"/>
  <c r="F276" i="17" s="1"/>
  <c r="G276" i="17" s="1"/>
  <c r="D277" i="17" s="1"/>
  <c r="E277" i="17" s="1"/>
  <c r="F277" i="17" s="1"/>
  <c r="G277" i="17" s="1"/>
  <c r="D278" i="17" s="1"/>
  <c r="E278" i="17" s="1"/>
  <c r="F278" i="17" s="1"/>
  <c r="G278" i="17" s="1"/>
  <c r="D279" i="17" s="1"/>
  <c r="E279" i="17" s="1"/>
  <c r="F279" i="17" s="1"/>
  <c r="G279" i="17" s="1"/>
  <c r="D280" i="17" s="1"/>
  <c r="E280" i="17" s="1"/>
  <c r="F280" i="17" s="1"/>
  <c r="G280" i="17" s="1"/>
  <c r="D281" i="17" s="1"/>
  <c r="E281" i="17" s="1"/>
  <c r="F281" i="17" s="1"/>
  <c r="G281" i="17" s="1"/>
  <c r="D282" i="17" s="1"/>
  <c r="E282" i="17" s="1"/>
  <c r="F282" i="17" s="1"/>
  <c r="G282" i="17" s="1"/>
  <c r="D283" i="17" s="1"/>
  <c r="E283" i="17" s="1"/>
  <c r="F283" i="17" s="1"/>
  <c r="G283" i="17" s="1"/>
  <c r="D284" i="17" s="1"/>
  <c r="E284" i="17" s="1"/>
  <c r="F284" i="17" s="1"/>
  <c r="G284" i="17" s="1"/>
  <c r="D285" i="17" s="1"/>
  <c r="E285" i="17" s="1"/>
  <c r="F285" i="17" s="1"/>
  <c r="G285" i="17" s="1"/>
  <c r="D286" i="17" s="1"/>
  <c r="E286" i="17" s="1"/>
  <c r="F286" i="17" s="1"/>
  <c r="G286" i="17" s="1"/>
  <c r="D287" i="17" s="1"/>
  <c r="E287" i="17" s="1"/>
  <c r="F287" i="17" s="1"/>
  <c r="G287" i="17" s="1"/>
  <c r="D288" i="17" s="1"/>
  <c r="E288" i="17" s="1"/>
  <c r="F288" i="17" s="1"/>
  <c r="G288" i="17" s="1"/>
  <c r="D289" i="17" s="1"/>
  <c r="E289" i="17" s="1"/>
  <c r="F289" i="17" s="1"/>
  <c r="G289" i="17" s="1"/>
  <c r="D290" i="17" s="1"/>
  <c r="E290" i="17" s="1"/>
  <c r="F290" i="17" s="1"/>
  <c r="G290" i="17" s="1"/>
  <c r="D291" i="17" s="1"/>
  <c r="E291" i="17" s="1"/>
  <c r="F291" i="17" s="1"/>
  <c r="G291" i="17" s="1"/>
  <c r="D292" i="17" s="1"/>
  <c r="E292" i="17" s="1"/>
  <c r="F292" i="17" s="1"/>
  <c r="G292" i="17" s="1"/>
  <c r="D293" i="17" s="1"/>
  <c r="E293" i="17" s="1"/>
  <c r="F293" i="17" s="1"/>
  <c r="G293" i="17" s="1"/>
  <c r="D294" i="17" s="1"/>
  <c r="E294" i="17" s="1"/>
  <c r="F294" i="17" s="1"/>
  <c r="G294" i="17" s="1"/>
  <c r="D295" i="17" s="1"/>
  <c r="E295" i="17" s="1"/>
  <c r="F295" i="17" s="1"/>
  <c r="G295" i="17" s="1"/>
  <c r="D296" i="17" s="1"/>
  <c r="E296" i="17" s="1"/>
  <c r="F296" i="17" s="1"/>
  <c r="G296" i="17" s="1"/>
  <c r="D297" i="17" s="1"/>
  <c r="E297" i="17" s="1"/>
  <c r="F297" i="17" s="1"/>
  <c r="G297" i="17" s="1"/>
  <c r="D298" i="17" s="1"/>
  <c r="E298" i="17" s="1"/>
  <c r="F298" i="17" s="1"/>
  <c r="G298" i="17" s="1"/>
  <c r="D299" i="17" s="1"/>
  <c r="E299" i="17" s="1"/>
  <c r="F299" i="17" s="1"/>
  <c r="G299" i="17" s="1"/>
  <c r="D300" i="17" s="1"/>
  <c r="E300" i="17" s="1"/>
  <c r="F300" i="17" s="1"/>
  <c r="G300" i="17" s="1"/>
  <c r="D301" i="17" s="1"/>
  <c r="E301" i="17" s="1"/>
  <c r="F301" i="17" s="1"/>
  <c r="G301" i="17" s="1"/>
  <c r="D302" i="17" s="1"/>
  <c r="E302" i="17" s="1"/>
  <c r="F302" i="17" s="1"/>
  <c r="G302" i="17" s="1"/>
  <c r="D303" i="17" s="1"/>
  <c r="E303" i="17" s="1"/>
  <c r="F303" i="17" s="1"/>
  <c r="G303" i="17" s="1"/>
  <c r="D304" i="17" s="1"/>
  <c r="E304" i="17" s="1"/>
  <c r="F304" i="17" s="1"/>
  <c r="G304" i="17" s="1"/>
  <c r="D305" i="17" s="1"/>
  <c r="E305" i="17" s="1"/>
  <c r="F305" i="17" s="1"/>
  <c r="G305" i="17" s="1"/>
  <c r="D306" i="17" s="1"/>
  <c r="E306" i="17" s="1"/>
  <c r="F306" i="17" s="1"/>
  <c r="G306" i="17" s="1"/>
  <c r="D307" i="17" s="1"/>
  <c r="E307" i="17" s="1"/>
  <c r="F307" i="17" s="1"/>
  <c r="G307" i="17" s="1"/>
  <c r="D308" i="17" s="1"/>
  <c r="E308" i="17" s="1"/>
  <c r="F308" i="17" s="1"/>
  <c r="G308" i="17" s="1"/>
  <c r="D309" i="17" s="1"/>
  <c r="E309" i="17" s="1"/>
  <c r="F309" i="17" s="1"/>
  <c r="G309" i="17" s="1"/>
  <c r="D310" i="17" s="1"/>
  <c r="E310" i="17" s="1"/>
  <c r="F310" i="17" s="1"/>
  <c r="G310" i="17" s="1"/>
  <c r="D311" i="17" s="1"/>
  <c r="E311" i="17" s="1"/>
  <c r="F311" i="17" s="1"/>
  <c r="G311" i="17" s="1"/>
  <c r="D312" i="17" s="1"/>
  <c r="E312" i="17" s="1"/>
  <c r="F312" i="17" s="1"/>
  <c r="G312" i="17" s="1"/>
  <c r="D313" i="17" s="1"/>
  <c r="E313" i="17" s="1"/>
  <c r="F313" i="17" s="1"/>
  <c r="G313" i="17" s="1"/>
  <c r="D314" i="17" s="1"/>
  <c r="E314" i="17" s="1"/>
  <c r="F314" i="17" s="1"/>
  <c r="G314" i="17" s="1"/>
  <c r="D315" i="17" s="1"/>
  <c r="E315" i="17" s="1"/>
  <c r="F315" i="17" s="1"/>
  <c r="G315" i="17" s="1"/>
  <c r="D316" i="17" s="1"/>
  <c r="E316" i="17" s="1"/>
  <c r="F316" i="17" s="1"/>
  <c r="G316" i="17" s="1"/>
  <c r="D317" i="17" s="1"/>
  <c r="E317" i="17" s="1"/>
  <c r="F317" i="17" s="1"/>
  <c r="G317" i="17" s="1"/>
  <c r="D318" i="17" s="1"/>
  <c r="E318" i="17" s="1"/>
  <c r="F318" i="17" s="1"/>
  <c r="G318" i="17" s="1"/>
  <c r="D319" i="17" s="1"/>
  <c r="E319" i="17" s="1"/>
  <c r="F319" i="17" s="1"/>
  <c r="G319" i="17" s="1"/>
  <c r="D320" i="17" s="1"/>
  <c r="E320" i="17" s="1"/>
  <c r="F320" i="17" s="1"/>
  <c r="G320" i="17" s="1"/>
  <c r="D321" i="17" s="1"/>
  <c r="E321" i="17" s="1"/>
  <c r="F321" i="17" s="1"/>
  <c r="G321" i="17" s="1"/>
  <c r="D322" i="17" s="1"/>
  <c r="E322" i="17" s="1"/>
  <c r="F322" i="17" s="1"/>
  <c r="G322" i="17" s="1"/>
  <c r="D323" i="17" s="1"/>
  <c r="E323" i="17" s="1"/>
  <c r="F323" i="17" s="1"/>
  <c r="G323" i="17" s="1"/>
  <c r="D324" i="17" s="1"/>
  <c r="E324" i="17" s="1"/>
  <c r="F324" i="17" s="1"/>
  <c r="G324" i="17" s="1"/>
  <c r="D325" i="17" s="1"/>
  <c r="E325" i="17" s="1"/>
  <c r="F325" i="17" s="1"/>
  <c r="G325" i="17" s="1"/>
  <c r="D326" i="17" s="1"/>
  <c r="E326" i="17" s="1"/>
  <c r="F326" i="17" s="1"/>
  <c r="G326" i="17" s="1"/>
  <c r="D327" i="17" s="1"/>
  <c r="E327" i="17" s="1"/>
  <c r="F327" i="17" s="1"/>
  <c r="G327" i="17" s="1"/>
  <c r="D328" i="17" s="1"/>
  <c r="E328" i="17" s="1"/>
  <c r="F328" i="17" s="1"/>
  <c r="G328" i="17" s="1"/>
  <c r="D329" i="17" s="1"/>
  <c r="E329" i="17" s="1"/>
  <c r="F329" i="17" s="1"/>
  <c r="G329" i="17" s="1"/>
  <c r="D330" i="17" s="1"/>
  <c r="E330" i="17" s="1"/>
  <c r="F330" i="17" s="1"/>
  <c r="G330" i="17" s="1"/>
  <c r="D331" i="17" s="1"/>
  <c r="E331" i="17" s="1"/>
  <c r="F331" i="17" s="1"/>
  <c r="G331" i="17" s="1"/>
  <c r="D332" i="17" s="1"/>
  <c r="E332" i="17" s="1"/>
  <c r="F332" i="17" s="1"/>
  <c r="G332" i="17" s="1"/>
  <c r="D333" i="17" s="1"/>
  <c r="E333" i="17" s="1"/>
  <c r="F333" i="17" s="1"/>
  <c r="G333" i="17" s="1"/>
  <c r="D334" i="17" s="1"/>
  <c r="E334" i="17" s="1"/>
  <c r="F334" i="17" s="1"/>
  <c r="G334" i="17" s="1"/>
  <c r="M15" i="17" l="1"/>
  <c r="O15" i="17" l="1"/>
  <c r="L16" i="17" s="1"/>
  <c r="N15" i="17"/>
  <c r="M16" i="17" l="1"/>
  <c r="O16" i="17" s="1"/>
  <c r="L17" i="17" s="1"/>
  <c r="M17" i="17" l="1"/>
  <c r="O17" i="17"/>
  <c r="L18" i="17" s="1"/>
  <c r="N17" i="17"/>
  <c r="N16" i="17"/>
  <c r="M18" i="17" l="1"/>
  <c r="O18" i="17" s="1"/>
  <c r="L19" i="17" s="1"/>
  <c r="M19" i="17" l="1"/>
  <c r="O19" i="17" s="1"/>
  <c r="L20" i="17" s="1"/>
  <c r="N19" i="17"/>
  <c r="N18" i="17"/>
  <c r="M20" i="17" l="1"/>
  <c r="N20" i="17" s="1"/>
  <c r="O20" i="17" l="1"/>
  <c r="L21" i="17" s="1"/>
  <c r="M21" i="17"/>
  <c r="N21" i="17" s="1"/>
  <c r="O21" i="17" l="1"/>
  <c r="L22" i="17" s="1"/>
  <c r="M22" i="17" l="1"/>
  <c r="N22" i="17" s="1"/>
  <c r="O22" i="17" l="1"/>
  <c r="L23" i="17" s="1"/>
  <c r="M23" i="17" l="1"/>
  <c r="N23" i="17" s="1"/>
  <c r="O23" i="17" l="1"/>
  <c r="L24" i="17" s="1"/>
  <c r="M24" i="17" l="1"/>
  <c r="N24" i="17" s="1"/>
  <c r="O24" i="17" l="1"/>
  <c r="L25" i="17" s="1"/>
  <c r="M25" i="17" l="1"/>
  <c r="N25" i="17" s="1"/>
  <c r="O25" i="17" l="1"/>
  <c r="L26" i="17" s="1"/>
  <c r="M26" i="17" l="1"/>
  <c r="N26" i="17" s="1"/>
  <c r="O26" i="17" l="1"/>
  <c r="L27" i="17" s="1"/>
  <c r="M27" i="17" l="1"/>
  <c r="N27" i="17" s="1"/>
  <c r="O27" i="17" l="1"/>
  <c r="L28" i="17" s="1"/>
  <c r="M28" i="17" l="1"/>
  <c r="N28" i="17" l="1"/>
  <c r="O28" i="17"/>
  <c r="L29" i="17" s="1"/>
  <c r="M29" i="17" l="1"/>
  <c r="N29" i="17" s="1"/>
  <c r="O29" i="17"/>
  <c r="L30" i="17" s="1"/>
  <c r="M30" i="17" l="1"/>
  <c r="N30" i="17" s="1"/>
  <c r="O30" i="17" l="1"/>
  <c r="L31" i="17" s="1"/>
  <c r="M31" i="17"/>
  <c r="N31" i="17" s="1"/>
  <c r="O31" i="17" l="1"/>
  <c r="L32" i="17" s="1"/>
  <c r="M32" i="17" l="1"/>
  <c r="N32" i="17" s="1"/>
  <c r="O32" i="17" l="1"/>
  <c r="L33" i="17" s="1"/>
  <c r="M33" i="17"/>
  <c r="N33" i="17" s="1"/>
  <c r="O33" i="17" l="1"/>
  <c r="L34" i="17" s="1"/>
  <c r="M34" i="17" s="1"/>
  <c r="N34" i="17" s="1"/>
  <c r="O34" i="17" l="1"/>
  <c r="L35" i="17" s="1"/>
  <c r="M35" i="17"/>
  <c r="N35" i="17" s="1"/>
  <c r="O35" i="17" l="1"/>
  <c r="L36" i="17" s="1"/>
  <c r="M36" i="17" l="1"/>
  <c r="N36" i="17" s="1"/>
  <c r="O36" i="17" l="1"/>
  <c r="L37" i="17" s="1"/>
  <c r="M37" i="17"/>
  <c r="N37" i="17" s="1"/>
  <c r="O37" i="17" l="1"/>
  <c r="L38" i="17" s="1"/>
  <c r="M38" i="17" s="1"/>
  <c r="N38" i="17" l="1"/>
  <c r="O38" i="17"/>
  <c r="L39" i="17" s="1"/>
  <c r="M39" i="17"/>
  <c r="N39" i="17" s="1"/>
  <c r="O39" i="17" l="1"/>
  <c r="L40" i="17" s="1"/>
  <c r="M40" i="17" l="1"/>
  <c r="N40" i="17" l="1"/>
  <c r="O40" i="17"/>
  <c r="L41" i="17" s="1"/>
  <c r="M41" i="17" l="1"/>
  <c r="N41" i="17" s="1"/>
  <c r="O41" i="17"/>
  <c r="L42" i="17" s="1"/>
  <c r="M42" i="17" l="1"/>
  <c r="N42" i="17" s="1"/>
  <c r="O42" i="17"/>
  <c r="L43" i="17" s="1"/>
  <c r="M43" i="17" l="1"/>
  <c r="N43" i="17" s="1"/>
  <c r="O43" i="17" l="1"/>
  <c r="L44" i="17" s="1"/>
  <c r="M44" i="17" l="1"/>
  <c r="N44" i="17" s="1"/>
  <c r="O44" i="17"/>
  <c r="L45" i="17" s="1"/>
  <c r="M45" i="17" l="1"/>
  <c r="N45" i="17" s="1"/>
  <c r="O45" i="17"/>
  <c r="L46" i="17" s="1"/>
  <c r="M46" i="17" l="1"/>
  <c r="N46" i="17" s="1"/>
  <c r="O46" i="17"/>
  <c r="L47" i="17" s="1"/>
  <c r="M47" i="17" l="1"/>
  <c r="N47" i="17" s="1"/>
  <c r="O47" i="17" l="1"/>
  <c r="L48" i="17" s="1"/>
  <c r="M48" i="17" l="1"/>
  <c r="N48" i="17" s="1"/>
  <c r="O48" i="17"/>
  <c r="L49" i="17" s="1"/>
  <c r="M49" i="17" l="1"/>
  <c r="N49" i="17" l="1"/>
  <c r="O49" i="17"/>
  <c r="L50" i="17" s="1"/>
  <c r="M50" i="17" l="1"/>
  <c r="N50" i="17" s="1"/>
  <c r="O50" i="17" l="1"/>
  <c r="L51" i="17" s="1"/>
  <c r="M51" i="17" s="1"/>
  <c r="N51" i="17" s="1"/>
  <c r="O51" i="17" l="1"/>
  <c r="L52" i="17" s="1"/>
  <c r="M52" i="17" l="1"/>
  <c r="N52" i="17" s="1"/>
  <c r="O52" i="17" l="1"/>
  <c r="L53" i="17" s="1"/>
  <c r="M53" i="17" s="1"/>
  <c r="N53" i="17" l="1"/>
  <c r="O53" i="17"/>
  <c r="L54" i="17" s="1"/>
  <c r="M54" i="17"/>
  <c r="N54" i="17" s="1"/>
  <c r="O54" i="17"/>
  <c r="L55" i="17" s="1"/>
  <c r="M55" i="17" l="1"/>
  <c r="N55" i="17" s="1"/>
  <c r="O55" i="17" l="1"/>
  <c r="L56" i="17" s="1"/>
  <c r="M56" i="17" l="1"/>
  <c r="N56" i="17" s="1"/>
  <c r="O56" i="17"/>
  <c r="L57" i="17" s="1"/>
  <c r="M57" i="17" l="1"/>
  <c r="N57" i="17" s="1"/>
  <c r="O57" i="17"/>
  <c r="L58" i="17" s="1"/>
  <c r="M58" i="17" l="1"/>
  <c r="N58" i="17" s="1"/>
  <c r="O58" i="17"/>
  <c r="L59" i="17" s="1"/>
  <c r="M59" i="17" l="1"/>
  <c r="N59" i="17" s="1"/>
  <c r="O59" i="17" l="1"/>
  <c r="L60" i="17" s="1"/>
  <c r="M60" i="17" l="1"/>
  <c r="N60" i="17" s="1"/>
  <c r="O60" i="17"/>
  <c r="L61" i="17" s="1"/>
  <c r="M61" i="17" l="1"/>
  <c r="N61" i="17" s="1"/>
  <c r="O61" i="17"/>
  <c r="L62" i="17" s="1"/>
  <c r="M62" i="17" l="1"/>
  <c r="N62" i="17" s="1"/>
  <c r="O62" i="17"/>
  <c r="L63" i="17" s="1"/>
  <c r="M63" i="17" l="1"/>
  <c r="N63" i="17" s="1"/>
  <c r="O63" i="17" l="1"/>
  <c r="L64" i="17" s="1"/>
  <c r="M64" i="17" l="1"/>
  <c r="N64" i="17" l="1"/>
  <c r="O64" i="17"/>
  <c r="L65" i="17" s="1"/>
  <c r="M65" i="17" l="1"/>
  <c r="N65" i="17" s="1"/>
  <c r="O65" i="17" l="1"/>
  <c r="L66" i="17" s="1"/>
  <c r="M66" i="17" s="1"/>
  <c r="N66" i="17" l="1"/>
  <c r="O66" i="17"/>
  <c r="L67" i="17" s="1"/>
  <c r="M67" i="17"/>
  <c r="N67" i="17" s="1"/>
  <c r="O67" i="17" l="1"/>
  <c r="L68" i="17" s="1"/>
  <c r="M68" i="17" l="1"/>
  <c r="N68" i="17" s="1"/>
  <c r="O68" i="17" l="1"/>
  <c r="L69" i="17" s="1"/>
  <c r="M69" i="17" s="1"/>
  <c r="N69" i="17" l="1"/>
  <c r="O69" i="17"/>
  <c r="L70" i="17" s="1"/>
  <c r="M70" i="17"/>
  <c r="N70" i="17" s="1"/>
  <c r="O70" i="17" l="1"/>
  <c r="L71" i="17" s="1"/>
  <c r="M71" i="17" s="1"/>
  <c r="N71" i="17" s="1"/>
  <c r="O71" i="17" l="1"/>
  <c r="L72" i="17" s="1"/>
  <c r="M72" i="17" l="1"/>
  <c r="N72" i="17" l="1"/>
  <c r="O72" i="17"/>
  <c r="L73" i="17" s="1"/>
  <c r="M73" i="17" l="1"/>
  <c r="N73" i="17" s="1"/>
  <c r="O73" i="17"/>
  <c r="L74" i="17" s="1"/>
  <c r="M74" i="17" l="1"/>
  <c r="N74" i="17" s="1"/>
  <c r="O74" i="17"/>
  <c r="L75" i="17" s="1"/>
  <c r="M75" i="17" l="1"/>
  <c r="N75" i="17" s="1"/>
  <c r="O75" i="17" l="1"/>
  <c r="L76" i="17" s="1"/>
  <c r="M76" i="17" l="1"/>
  <c r="N76" i="17" s="1"/>
  <c r="O76" i="17"/>
  <c r="L77" i="17" s="1"/>
  <c r="M77" i="17" l="1"/>
  <c r="N77" i="17" s="1"/>
  <c r="O77" i="17"/>
  <c r="L78" i="17" s="1"/>
  <c r="M78" i="17" l="1"/>
  <c r="N78" i="17" s="1"/>
  <c r="O78" i="17"/>
  <c r="L79" i="17" s="1"/>
  <c r="M79" i="17" l="1"/>
  <c r="N79" i="17" s="1"/>
  <c r="O79" i="17" l="1"/>
  <c r="L80" i="17" s="1"/>
  <c r="M80" i="17" l="1"/>
  <c r="N80" i="17" s="1"/>
  <c r="O80" i="17"/>
  <c r="L81" i="17" s="1"/>
  <c r="M81" i="17" l="1"/>
  <c r="N81" i="17" s="1"/>
  <c r="O81" i="17"/>
  <c r="L82" i="17" s="1"/>
  <c r="M82" i="17" l="1"/>
  <c r="N82" i="17" s="1"/>
  <c r="O82" i="17"/>
  <c r="L83" i="17" s="1"/>
  <c r="M83" i="17" l="1"/>
  <c r="N83" i="17" s="1"/>
  <c r="O83" i="17" l="1"/>
  <c r="L84" i="17" s="1"/>
  <c r="M84" i="17" l="1"/>
  <c r="N84" i="17" s="1"/>
  <c r="O84" i="17"/>
  <c r="L85" i="17" s="1"/>
  <c r="M85" i="17" l="1"/>
  <c r="N85" i="17" s="1"/>
  <c r="O85" i="17"/>
  <c r="L86" i="17" s="1"/>
  <c r="M86" i="17" l="1"/>
  <c r="N86" i="17" s="1"/>
  <c r="O86" i="17"/>
  <c r="L87" i="17" s="1"/>
  <c r="M87" i="17" l="1"/>
  <c r="N87" i="17" s="1"/>
  <c r="O87" i="17" l="1"/>
  <c r="L88" i="17" s="1"/>
  <c r="M88" i="17" l="1"/>
  <c r="N88" i="17" l="1"/>
  <c r="O88" i="17"/>
  <c r="L89" i="17" s="1"/>
  <c r="M89" i="17" l="1"/>
  <c r="N89" i="17" s="1"/>
  <c r="O89" i="17"/>
  <c r="L90" i="17" s="1"/>
  <c r="M90" i="17" l="1"/>
  <c r="N90" i="17" s="1"/>
  <c r="O90" i="17"/>
  <c r="L91" i="17" s="1"/>
  <c r="M91" i="17" l="1"/>
  <c r="N91" i="17" s="1"/>
  <c r="O91" i="17" l="1"/>
  <c r="L92" i="17" s="1"/>
  <c r="M92" i="17" l="1"/>
  <c r="N92" i="17" s="1"/>
  <c r="O92" i="17"/>
  <c r="L93" i="17" s="1"/>
  <c r="M93" i="17" l="1"/>
  <c r="N93" i="17" s="1"/>
  <c r="O93" i="17"/>
  <c r="L94" i="17" s="1"/>
  <c r="M94" i="17" l="1"/>
  <c r="N94" i="17" s="1"/>
  <c r="O94" i="17"/>
  <c r="L95" i="17" s="1"/>
  <c r="M95" i="17" l="1"/>
  <c r="N95" i="17" s="1"/>
  <c r="O95" i="17" l="1"/>
  <c r="L96" i="17" s="1"/>
  <c r="M96" i="17" l="1"/>
  <c r="N96" i="17" s="1"/>
  <c r="O96" i="17"/>
  <c r="L97" i="17" s="1"/>
  <c r="M97" i="17" l="1"/>
  <c r="N97" i="17" s="1"/>
  <c r="O97" i="17"/>
  <c r="L98" i="17" s="1"/>
  <c r="M98" i="17" l="1"/>
  <c r="N98" i="17" s="1"/>
  <c r="O98" i="17"/>
  <c r="L99" i="17" s="1"/>
  <c r="M99" i="17" l="1"/>
  <c r="N99" i="17" s="1"/>
  <c r="O99" i="17" l="1"/>
  <c r="L100" i="17" s="1"/>
  <c r="M100" i="17" l="1"/>
  <c r="N100" i="17" l="1"/>
  <c r="O100" i="17"/>
  <c r="L101" i="17" s="1"/>
  <c r="M101" i="17" l="1"/>
  <c r="N101" i="17" s="1"/>
  <c r="O101" i="17"/>
  <c r="L102" i="17" s="1"/>
  <c r="M102" i="17" l="1"/>
  <c r="N102" i="17" s="1"/>
  <c r="O102" i="17"/>
  <c r="L103" i="17" s="1"/>
  <c r="M103" i="17" l="1"/>
  <c r="N103" i="17" s="1"/>
  <c r="O103" i="17" l="1"/>
  <c r="L104" i="17" s="1"/>
  <c r="M104" i="17" l="1"/>
  <c r="N104" i="17" s="1"/>
  <c r="O104" i="17"/>
  <c r="L105" i="17" s="1"/>
  <c r="M105" i="17" l="1"/>
  <c r="N105" i="17" s="1"/>
  <c r="O105" i="17"/>
  <c r="L106" i="17" s="1"/>
  <c r="M106" i="17" l="1"/>
  <c r="N106" i="17" s="1"/>
  <c r="O106" i="17"/>
  <c r="L107" i="17" s="1"/>
  <c r="M107" i="17" l="1"/>
  <c r="N107" i="17" s="1"/>
  <c r="O107" i="17" l="1"/>
  <c r="L108" i="17" s="1"/>
  <c r="M108" i="17" l="1"/>
  <c r="N108" i="17" s="1"/>
  <c r="O108" i="17"/>
  <c r="L109" i="17" s="1"/>
  <c r="M109" i="17" l="1"/>
  <c r="N109" i="17" s="1"/>
  <c r="O109" i="17"/>
  <c r="L110" i="17" s="1"/>
  <c r="M110" i="17" l="1"/>
  <c r="N110" i="17" s="1"/>
  <c r="O110" i="17"/>
  <c r="L111" i="17" s="1"/>
  <c r="M111" i="17" l="1"/>
  <c r="N111" i="17" s="1"/>
  <c r="O111" i="17" l="1"/>
  <c r="L112" i="17" s="1"/>
  <c r="M112" i="17" l="1"/>
  <c r="N112" i="17" l="1"/>
  <c r="O112" i="17"/>
  <c r="L113" i="17" s="1"/>
  <c r="M113" i="17" l="1"/>
  <c r="N113" i="17" s="1"/>
  <c r="O113" i="17"/>
  <c r="L114" i="17" s="1"/>
  <c r="M114" i="17" l="1"/>
  <c r="N114" i="17" s="1"/>
  <c r="O114" i="17"/>
  <c r="L115" i="17" s="1"/>
  <c r="M115" i="17" l="1"/>
  <c r="N115" i="17" s="1"/>
  <c r="O115" i="17" l="1"/>
  <c r="L116" i="17" s="1"/>
  <c r="M116" i="17" l="1"/>
  <c r="N116" i="17" s="1"/>
  <c r="O116" i="17"/>
  <c r="L117" i="17" s="1"/>
  <c r="M117" i="17" l="1"/>
  <c r="N117" i="17" l="1"/>
  <c r="O117" i="17"/>
  <c r="L118" i="17" s="1"/>
  <c r="M118" i="17" l="1"/>
  <c r="N118" i="17" s="1"/>
  <c r="O118" i="17"/>
  <c r="L119" i="17" s="1"/>
  <c r="M119" i="17" l="1"/>
  <c r="N119" i="17" s="1"/>
  <c r="O119" i="17" l="1"/>
  <c r="L120" i="17" s="1"/>
  <c r="M120" i="17" l="1"/>
  <c r="N120" i="17" s="1"/>
  <c r="O120" i="17"/>
  <c r="L121" i="17" s="1"/>
  <c r="M121" i="17" l="1"/>
  <c r="N121" i="17" s="1"/>
  <c r="O121" i="17"/>
  <c r="L122" i="17" s="1"/>
  <c r="M122" i="17" l="1"/>
  <c r="N122" i="17" s="1"/>
  <c r="O122" i="17"/>
  <c r="L123" i="17" s="1"/>
  <c r="M123" i="17" l="1"/>
  <c r="N123" i="17" s="1"/>
  <c r="O123" i="17" l="1"/>
  <c r="L124" i="17" s="1"/>
  <c r="M124" i="17" l="1"/>
  <c r="N124" i="17" s="1"/>
  <c r="O124" i="17"/>
  <c r="L125" i="17" s="1"/>
  <c r="M125" i="17" l="1"/>
  <c r="N125" i="17" l="1"/>
  <c r="O125" i="17"/>
  <c r="L126" i="17" s="1"/>
  <c r="M126" i="17" l="1"/>
  <c r="N126" i="17" s="1"/>
  <c r="O126" i="17"/>
  <c r="L127" i="17" s="1"/>
  <c r="M127" i="17" l="1"/>
  <c r="N127" i="17" s="1"/>
  <c r="O127" i="17" l="1"/>
  <c r="L128" i="17" s="1"/>
  <c r="M128" i="17" l="1"/>
  <c r="N128" i="17" s="1"/>
  <c r="O128" i="17"/>
  <c r="L129" i="17" s="1"/>
  <c r="M129" i="17" l="1"/>
  <c r="N129" i="17" s="1"/>
  <c r="O129" i="17"/>
  <c r="L130" i="17" s="1"/>
  <c r="M130" i="17" l="1"/>
  <c r="N130" i="17" s="1"/>
  <c r="O130" i="17"/>
  <c r="L131" i="17" s="1"/>
  <c r="M131" i="17" l="1"/>
  <c r="N131" i="17" s="1"/>
  <c r="O131" i="17" l="1"/>
  <c r="L132" i="17" s="1"/>
  <c r="M132" i="17" l="1"/>
  <c r="N132" i="17" s="1"/>
  <c r="O132" i="17"/>
  <c r="L133" i="17" s="1"/>
  <c r="M133" i="17" l="1"/>
  <c r="N133" i="17" s="1"/>
  <c r="O133" i="17"/>
  <c r="L134" i="17" s="1"/>
  <c r="M134" i="17" l="1"/>
  <c r="N134" i="17" s="1"/>
  <c r="O134" i="17"/>
  <c r="L135" i="17" s="1"/>
  <c r="M135" i="17" l="1"/>
  <c r="N135" i="17" s="1"/>
  <c r="O135" i="17" l="1"/>
  <c r="L136" i="17" s="1"/>
  <c r="M136" i="17" l="1"/>
  <c r="N136" i="17" s="1"/>
  <c r="O136" i="17"/>
  <c r="L137" i="17" s="1"/>
  <c r="M137" i="17" l="1"/>
  <c r="N137" i="17" s="1"/>
  <c r="O137" i="17"/>
  <c r="L138" i="17" s="1"/>
  <c r="M138" i="17" l="1"/>
  <c r="N138" i="17" s="1"/>
  <c r="O138" i="17"/>
  <c r="L139" i="17" s="1"/>
  <c r="M139" i="17" l="1"/>
  <c r="N139" i="17" s="1"/>
  <c r="O139" i="17" l="1"/>
  <c r="L140" i="17" s="1"/>
  <c r="M140" i="17" l="1"/>
  <c r="N140" i="17" l="1"/>
  <c r="O140" i="17"/>
  <c r="L141" i="17" s="1"/>
  <c r="M141" i="17" l="1"/>
  <c r="N141" i="17" s="1"/>
  <c r="O141" i="17"/>
  <c r="L142" i="17" s="1"/>
  <c r="M142" i="17" l="1"/>
  <c r="N142" i="17" s="1"/>
  <c r="O142" i="17"/>
  <c r="L143" i="17" s="1"/>
  <c r="M143" i="17" l="1"/>
  <c r="N143" i="17" s="1"/>
  <c r="O143" i="17" l="1"/>
  <c r="L144" i="17" s="1"/>
  <c r="M144" i="17" l="1"/>
  <c r="N144" i="17" s="1"/>
  <c r="O144" i="17"/>
  <c r="L145" i="17" s="1"/>
  <c r="M145" i="17" l="1"/>
  <c r="N145" i="17" s="1"/>
  <c r="O145" i="17"/>
  <c r="L146" i="17" s="1"/>
  <c r="M146" i="17" l="1"/>
  <c r="N146" i="17" s="1"/>
  <c r="O146" i="17"/>
  <c r="L147" i="17" s="1"/>
  <c r="M147" i="17" l="1"/>
  <c r="N147" i="17" s="1"/>
  <c r="O147" i="17" l="1"/>
  <c r="L148" i="17" s="1"/>
  <c r="M148" i="17" l="1"/>
  <c r="N148" i="17" s="1"/>
  <c r="O148" i="17"/>
  <c r="L149" i="17" s="1"/>
  <c r="M149" i="17" l="1"/>
  <c r="N149" i="17" s="1"/>
  <c r="O149" i="17"/>
  <c r="L150" i="17" s="1"/>
  <c r="M150" i="17" l="1"/>
  <c r="N150" i="17" s="1"/>
  <c r="O150" i="17"/>
  <c r="L151" i="17" s="1"/>
  <c r="M151" i="17" l="1"/>
  <c r="N151" i="17" s="1"/>
  <c r="O151" i="17" l="1"/>
  <c r="L152" i="17" s="1"/>
  <c r="M152" i="17" l="1"/>
  <c r="N152" i="17" s="1"/>
  <c r="O152" i="17"/>
  <c r="L153" i="17" s="1"/>
  <c r="M153" i="17" l="1"/>
  <c r="N153" i="17" s="1"/>
  <c r="O153" i="17"/>
  <c r="L154" i="17" s="1"/>
  <c r="M154" i="17" l="1"/>
  <c r="N154" i="17" s="1"/>
  <c r="O154" i="17"/>
  <c r="L155" i="17" s="1"/>
  <c r="M155" i="17" l="1"/>
  <c r="N155" i="17" s="1"/>
  <c r="O155" i="17" l="1"/>
  <c r="L156" i="17" s="1"/>
  <c r="M156" i="17" l="1"/>
  <c r="N156" i="17" s="1"/>
  <c r="O156" i="17" l="1"/>
  <c r="L157" i="17" s="1"/>
  <c r="M157" i="17" l="1"/>
  <c r="N157" i="17" s="1"/>
  <c r="O157" i="17"/>
  <c r="L158" i="17" s="1"/>
  <c r="M158" i="17" l="1"/>
  <c r="N158" i="17" s="1"/>
  <c r="O158" i="17"/>
  <c r="L159" i="17" s="1"/>
  <c r="M159" i="17" l="1"/>
  <c r="N159" i="17" s="1"/>
  <c r="O159" i="17"/>
  <c r="L160" i="17" s="1"/>
  <c r="M160" i="17" l="1"/>
  <c r="N160" i="17" s="1"/>
  <c r="O160" i="17" l="1"/>
  <c r="L161" i="17" s="1"/>
  <c r="M161" i="17" l="1"/>
  <c r="N161" i="17" s="1"/>
  <c r="O161" i="17"/>
  <c r="L162" i="17" s="1"/>
  <c r="M162" i="17" l="1"/>
  <c r="N162" i="17" s="1"/>
  <c r="O162" i="17"/>
  <c r="L163" i="17" s="1"/>
  <c r="M163" i="17" l="1"/>
  <c r="N163" i="17" s="1"/>
  <c r="O163" i="17"/>
  <c r="L164" i="17" s="1"/>
  <c r="M164" i="17" l="1"/>
  <c r="N164" i="17" s="1"/>
  <c r="O164" i="17" l="1"/>
  <c r="L165" i="17" s="1"/>
  <c r="M165" i="17" l="1"/>
  <c r="N165" i="17" s="1"/>
  <c r="O165" i="17"/>
  <c r="L166" i="17" s="1"/>
  <c r="M166" i="17" l="1"/>
  <c r="N166" i="17" s="1"/>
  <c r="O166" i="17"/>
  <c r="L167" i="17" s="1"/>
  <c r="M167" i="17" l="1"/>
  <c r="N167" i="17" s="1"/>
  <c r="O167" i="17"/>
  <c r="L168" i="17" s="1"/>
  <c r="M168" i="17" l="1"/>
  <c r="N168" i="17" s="1"/>
  <c r="O168" i="17" l="1"/>
  <c r="L169" i="17" s="1"/>
  <c r="M169" i="17" l="1"/>
  <c r="N169" i="17" l="1"/>
  <c r="O169" i="17"/>
  <c r="L170" i="17" s="1"/>
  <c r="M170" i="17" l="1"/>
  <c r="N170" i="17" s="1"/>
  <c r="O170" i="17"/>
  <c r="L171" i="17" s="1"/>
  <c r="M171" i="17" l="1"/>
  <c r="N171" i="17" s="1"/>
  <c r="O171" i="17"/>
  <c r="L172" i="17" s="1"/>
  <c r="M172" i="17" l="1"/>
  <c r="N172" i="17" s="1"/>
  <c r="O172" i="17" l="1"/>
  <c r="L173" i="17" s="1"/>
  <c r="M173" i="17" l="1"/>
  <c r="N173" i="17" s="1"/>
  <c r="O173" i="17"/>
  <c r="L174" i="17" s="1"/>
  <c r="M174" i="17" l="1"/>
  <c r="N174" i="17" s="1"/>
  <c r="O174" i="17"/>
  <c r="L175" i="17" s="1"/>
  <c r="M175" i="17" l="1"/>
  <c r="N175" i="17" l="1"/>
  <c r="O175" i="17"/>
  <c r="L176" i="17" s="1"/>
  <c r="M176" i="17" l="1"/>
  <c r="O176" i="17" s="1"/>
  <c r="L177" i="17" s="1"/>
  <c r="M177" i="17" l="1"/>
  <c r="N176" i="17"/>
  <c r="N177" i="17" l="1"/>
  <c r="O177" i="17"/>
  <c r="L178" i="17" s="1"/>
  <c r="M178" i="17" l="1"/>
  <c r="N178" i="17" l="1"/>
  <c r="O178" i="17"/>
  <c r="L179" i="17" s="1"/>
  <c r="M179" i="17" l="1"/>
  <c r="O179" i="17"/>
  <c r="L180" i="17" s="1"/>
  <c r="M180" i="17" l="1"/>
  <c r="N180" i="17" s="1"/>
  <c r="N179" i="17"/>
  <c r="O180" i="17" l="1"/>
  <c r="L181" i="17" s="1"/>
  <c r="M181" i="17" l="1"/>
  <c r="N181" i="17" s="1"/>
  <c r="O181" i="17"/>
  <c r="L182" i="17" s="1"/>
  <c r="M182" i="17" l="1"/>
  <c r="N182" i="17" s="1"/>
  <c r="O182" i="17"/>
  <c r="L183" i="17" s="1"/>
  <c r="M183" i="17" l="1"/>
  <c r="N183" i="17" s="1"/>
  <c r="O183" i="17"/>
  <c r="L184" i="17" s="1"/>
  <c r="M184" i="17" l="1"/>
  <c r="N184" i="17" s="1"/>
  <c r="O184" i="17" l="1"/>
  <c r="L185" i="17" s="1"/>
  <c r="M185" i="17" l="1"/>
  <c r="N185" i="17" s="1"/>
  <c r="O185" i="17"/>
  <c r="L186" i="17" s="1"/>
  <c r="M186" i="17" l="1"/>
  <c r="N186" i="17" s="1"/>
  <c r="O186" i="17"/>
  <c r="L187" i="17" s="1"/>
  <c r="M187" i="17" l="1"/>
  <c r="N187" i="17" s="1"/>
  <c r="O187" i="17"/>
  <c r="L188" i="17" s="1"/>
  <c r="M188" i="17" l="1"/>
  <c r="N188" i="17" s="1"/>
  <c r="O188" i="17" l="1"/>
  <c r="L189" i="17" s="1"/>
  <c r="M189" i="17" l="1"/>
  <c r="N189" i="17" l="1"/>
  <c r="O189" i="17"/>
  <c r="L190" i="17" s="1"/>
  <c r="M190" i="17" l="1"/>
  <c r="N190" i="17" s="1"/>
  <c r="O190" i="17"/>
  <c r="L191" i="17" s="1"/>
  <c r="M191" i="17" l="1"/>
  <c r="N191" i="17" s="1"/>
  <c r="O191" i="17"/>
  <c r="L192" i="17" s="1"/>
  <c r="M192" i="17" l="1"/>
  <c r="N192" i="17" s="1"/>
  <c r="O192" i="17" l="1"/>
  <c r="L193" i="17" s="1"/>
  <c r="M193" i="17" l="1"/>
  <c r="N193" i="17" s="1"/>
  <c r="O193" i="17"/>
  <c r="L194" i="17" s="1"/>
  <c r="M194" i="17" l="1"/>
  <c r="N194" i="17" s="1"/>
  <c r="O194" i="17" l="1"/>
  <c r="L195" i="17" s="1"/>
  <c r="M195" i="17" l="1"/>
  <c r="N195" i="17" s="1"/>
  <c r="O195" i="17"/>
  <c r="L196" i="17" s="1"/>
  <c r="M196" i="17" l="1"/>
  <c r="N196" i="17" s="1"/>
  <c r="O196" i="17"/>
  <c r="L197" i="17" s="1"/>
  <c r="M197" i="17" l="1"/>
  <c r="N197" i="17" s="1"/>
  <c r="O197" i="17" l="1"/>
  <c r="L198" i="17" s="1"/>
  <c r="M198" i="17" l="1"/>
  <c r="N198" i="17" s="1"/>
  <c r="O198" i="17"/>
  <c r="L199" i="17" s="1"/>
  <c r="M199" i="17" l="1"/>
  <c r="N199" i="17" s="1"/>
  <c r="O199" i="17"/>
  <c r="L200" i="17" s="1"/>
  <c r="M200" i="17" l="1"/>
  <c r="N200" i="17" s="1"/>
  <c r="O200" i="17"/>
  <c r="L201" i="17" s="1"/>
  <c r="M201" i="17" l="1"/>
  <c r="N201" i="17" s="1"/>
  <c r="O201" i="17" l="1"/>
  <c r="L202" i="17" s="1"/>
  <c r="M202" i="17" l="1"/>
  <c r="N202" i="17" l="1"/>
  <c r="O202" i="17"/>
  <c r="L203" i="17" s="1"/>
  <c r="M203" i="17" l="1"/>
  <c r="N203" i="17" s="1"/>
  <c r="O203" i="17"/>
  <c r="L204" i="17" s="1"/>
  <c r="M204" i="17" l="1"/>
  <c r="N204" i="17" l="1"/>
  <c r="O204" i="17"/>
  <c r="L205" i="17" s="1"/>
  <c r="M205" i="17" l="1"/>
  <c r="N205" i="17" s="1"/>
  <c r="O205" i="17"/>
  <c r="L206" i="17" s="1"/>
  <c r="M206" i="17" l="1"/>
  <c r="N206" i="17" s="1"/>
  <c r="O206" i="17"/>
  <c r="L207" i="17" s="1"/>
  <c r="M207" i="17" l="1"/>
  <c r="N207" i="17" s="1"/>
  <c r="O207" i="17"/>
  <c r="L208" i="17" s="1"/>
  <c r="M208" i="17" l="1"/>
  <c r="N208" i="17" s="1"/>
  <c r="O208" i="17"/>
  <c r="L209" i="17" s="1"/>
  <c r="M209" i="17" l="1"/>
  <c r="N209" i="17" s="1"/>
  <c r="O209" i="17"/>
  <c r="L210" i="17" s="1"/>
  <c r="M210" i="17" l="1"/>
  <c r="N210" i="17" s="1"/>
  <c r="O210" i="17"/>
  <c r="L211" i="17" s="1"/>
  <c r="M211" i="17" l="1"/>
  <c r="N211" i="17" s="1"/>
  <c r="O211" i="17" l="1"/>
  <c r="L212" i="17" s="1"/>
  <c r="M212" i="17" l="1"/>
  <c r="N212" i="17" s="1"/>
  <c r="O212" i="17"/>
  <c r="L213" i="17" s="1"/>
  <c r="M213" i="17" l="1"/>
  <c r="N213" i="17" s="1"/>
  <c r="O213" i="17"/>
  <c r="L214" i="17" s="1"/>
  <c r="M214" i="17" l="1"/>
  <c r="N214" i="17" s="1"/>
  <c r="O214" i="17"/>
  <c r="L215" i="17" s="1"/>
  <c r="M215" i="17" l="1"/>
  <c r="N215" i="17" s="1"/>
  <c r="O215" i="17"/>
  <c r="L216" i="17" s="1"/>
  <c r="M216" i="17" l="1"/>
  <c r="N216" i="17" s="1"/>
  <c r="O216" i="17"/>
  <c r="L217" i="17" s="1"/>
  <c r="M217" i="17" l="1"/>
  <c r="N217" i="17" s="1"/>
  <c r="O217" i="17" l="1"/>
  <c r="L218" i="17" s="1"/>
  <c r="M218" i="17" l="1"/>
  <c r="N218" i="17" l="1"/>
  <c r="O218" i="17"/>
  <c r="L219" i="17" s="1"/>
  <c r="M219" i="17" l="1"/>
  <c r="N219" i="17" s="1"/>
  <c r="O219" i="17"/>
  <c r="L220" i="17" s="1"/>
  <c r="M220" i="17" l="1"/>
  <c r="N220" i="17" s="1"/>
  <c r="O220" i="17"/>
  <c r="L221" i="17" s="1"/>
  <c r="M221" i="17" l="1"/>
  <c r="N221" i="17" s="1"/>
  <c r="O221" i="17" l="1"/>
  <c r="L222" i="17" s="1"/>
  <c r="M222" i="17" l="1"/>
  <c r="N222" i="17" s="1"/>
  <c r="O222" i="17" l="1"/>
  <c r="L223" i="17" s="1"/>
  <c r="M223" i="17" s="1"/>
  <c r="N223" i="17" s="1"/>
  <c r="O223" i="17" l="1"/>
  <c r="L224" i="17" s="1"/>
  <c r="M224" i="17" s="1"/>
  <c r="N224" i="17" l="1"/>
  <c r="O224" i="17"/>
  <c r="L225" i="17" s="1"/>
  <c r="M225" i="17"/>
  <c r="N225" i="17" s="1"/>
  <c r="O225" i="17" l="1"/>
  <c r="L226" i="17" s="1"/>
  <c r="M226" i="17" l="1"/>
  <c r="N226" i="17" l="1"/>
  <c r="O226" i="17"/>
  <c r="L227" i="17" s="1"/>
  <c r="M227" i="17" l="1"/>
  <c r="N227" i="17" s="1"/>
  <c r="O227" i="17" l="1"/>
  <c r="L228" i="17" s="1"/>
  <c r="M228" i="17" l="1"/>
  <c r="N228" i="17" l="1"/>
  <c r="O228" i="17"/>
  <c r="L229" i="17" s="1"/>
  <c r="M229" i="17" l="1"/>
  <c r="N229" i="17" s="1"/>
  <c r="O229" i="17"/>
  <c r="L230" i="17" s="1"/>
  <c r="M230" i="17" l="1"/>
  <c r="N230" i="17" s="1"/>
  <c r="O230" i="17"/>
  <c r="L231" i="17" s="1"/>
  <c r="M231" i="17" l="1"/>
  <c r="N231" i="17" s="1"/>
  <c r="O231" i="17"/>
  <c r="L232" i="17" s="1"/>
  <c r="M232" i="17" l="1"/>
  <c r="N232" i="17" s="1"/>
  <c r="O232" i="17"/>
  <c r="L233" i="17" s="1"/>
  <c r="M233" i="17" l="1"/>
  <c r="N233" i="17" s="1"/>
  <c r="O233" i="17" l="1"/>
  <c r="L234" i="17" s="1"/>
  <c r="M234" i="17" l="1"/>
  <c r="N234" i="17" s="1"/>
  <c r="O234" i="17"/>
  <c r="L235" i="17" s="1"/>
  <c r="M235" i="17" l="1"/>
  <c r="N235" i="17" s="1"/>
  <c r="O235" i="17"/>
  <c r="L236" i="17" s="1"/>
  <c r="M236" i="17" l="1"/>
  <c r="N236" i="17" s="1"/>
  <c r="O236" i="17"/>
  <c r="L237" i="17" s="1"/>
  <c r="M237" i="17" l="1"/>
  <c r="N237" i="17" s="1"/>
  <c r="O237" i="17" l="1"/>
  <c r="L238" i="17" s="1"/>
  <c r="M238" i="17" l="1"/>
  <c r="N238" i="17" s="1"/>
  <c r="O238" i="17"/>
  <c r="L239" i="17" s="1"/>
  <c r="M239" i="17" l="1"/>
  <c r="N239" i="17" s="1"/>
  <c r="O239" i="17"/>
  <c r="L240" i="17" s="1"/>
  <c r="M240" i="17" l="1"/>
  <c r="N240" i="17" s="1"/>
  <c r="O240" i="17"/>
  <c r="L241" i="17" s="1"/>
  <c r="M241" i="17" l="1"/>
  <c r="N241" i="17" s="1"/>
  <c r="O241" i="17" l="1"/>
  <c r="L242" i="17" s="1"/>
  <c r="M242" i="17" l="1"/>
  <c r="N242" i="17" s="1"/>
  <c r="O242" i="17"/>
  <c r="L243" i="17" s="1"/>
  <c r="M243" i="17" l="1"/>
  <c r="N243" i="17" s="1"/>
  <c r="O243" i="17"/>
  <c r="L244" i="17" s="1"/>
  <c r="M244" i="17" l="1"/>
  <c r="N244" i="17" s="1"/>
  <c r="O244" i="17"/>
  <c r="L245" i="17" s="1"/>
  <c r="M245" i="17" l="1"/>
  <c r="N245" i="17" s="1"/>
  <c r="O245" i="17" l="1"/>
  <c r="L246" i="17" s="1"/>
  <c r="M246" i="17" l="1"/>
  <c r="N246" i="17" s="1"/>
  <c r="O246" i="17"/>
  <c r="L247" i="17" s="1"/>
  <c r="M247" i="17" l="1"/>
  <c r="N247" i="17" s="1"/>
  <c r="O247" i="17"/>
  <c r="L248" i="17" s="1"/>
  <c r="M248" i="17" l="1"/>
  <c r="N248" i="17" s="1"/>
  <c r="O248" i="17"/>
  <c r="L249" i="17" s="1"/>
  <c r="M249" i="17" l="1"/>
  <c r="N249" i="17" s="1"/>
  <c r="O249" i="17" l="1"/>
  <c r="L250" i="17" s="1"/>
  <c r="M250" i="17" l="1"/>
  <c r="N250" i="17" s="1"/>
  <c r="O250" i="17"/>
  <c r="L251" i="17" s="1"/>
  <c r="M251" i="17" l="1"/>
  <c r="N251" i="17" s="1"/>
  <c r="O251" i="17"/>
  <c r="L252" i="17" s="1"/>
  <c r="M252" i="17" l="1"/>
  <c r="N252" i="17" s="1"/>
  <c r="O252" i="17"/>
  <c r="L253" i="17" s="1"/>
  <c r="M253" i="17" l="1"/>
  <c r="N253" i="17" s="1"/>
  <c r="O253" i="17" l="1"/>
  <c r="L254" i="17" s="1"/>
  <c r="M254" i="17" l="1"/>
  <c r="N254" i="17" s="1"/>
  <c r="O254" i="17"/>
  <c r="L255" i="17" s="1"/>
  <c r="M255" i="17" l="1"/>
  <c r="N255" i="17" s="1"/>
  <c r="O255" i="17"/>
  <c r="L256" i="17" s="1"/>
  <c r="M256" i="17" l="1"/>
  <c r="N256" i="17" s="1"/>
  <c r="O256" i="17" l="1"/>
  <c r="L257" i="17" s="1"/>
  <c r="M257" i="17" l="1"/>
  <c r="N257" i="17" s="1"/>
  <c r="O257" i="17" l="1"/>
  <c r="L258" i="17" s="1"/>
  <c r="M258" i="17" l="1"/>
  <c r="N258" i="17" l="1"/>
  <c r="O258" i="17"/>
  <c r="L259" i="17" s="1"/>
  <c r="M259" i="17" l="1"/>
  <c r="N259" i="17" l="1"/>
  <c r="O259" i="17"/>
  <c r="L260" i="17" s="1"/>
  <c r="M260" i="17" l="1"/>
  <c r="N260" i="17" l="1"/>
  <c r="O260" i="17"/>
  <c r="L261" i="17" s="1"/>
  <c r="M261" i="17" l="1"/>
  <c r="N261" i="17" s="1"/>
  <c r="O261" i="17" l="1"/>
  <c r="L262" i="17" s="1"/>
  <c r="M262" i="17" l="1"/>
  <c r="N262" i="17" l="1"/>
  <c r="O262" i="17"/>
  <c r="L263" i="17" s="1"/>
  <c r="M263" i="17" l="1"/>
  <c r="N263" i="17" l="1"/>
  <c r="O263" i="17"/>
  <c r="L264" i="17" s="1"/>
  <c r="M264" i="17" l="1"/>
  <c r="N264" i="17" l="1"/>
  <c r="O264" i="17"/>
  <c r="L265" i="17" s="1"/>
  <c r="M265" i="17" l="1"/>
  <c r="N265" i="17" s="1"/>
  <c r="O265" i="17" l="1"/>
  <c r="L266" i="17" s="1"/>
  <c r="M266" i="17" l="1"/>
  <c r="N266" i="17" s="1"/>
  <c r="O266" i="17" l="1"/>
  <c r="L267" i="17" s="1"/>
  <c r="M267" i="17" l="1"/>
  <c r="N267" i="17" l="1"/>
  <c r="O267" i="17"/>
  <c r="L268" i="17" s="1"/>
  <c r="M268" i="17" l="1"/>
  <c r="N268" i="17" l="1"/>
  <c r="O268" i="17"/>
  <c r="L269" i="17" s="1"/>
  <c r="M269" i="17" l="1"/>
  <c r="N269" i="17" l="1"/>
  <c r="O269" i="17"/>
  <c r="L270" i="17" s="1"/>
  <c r="M270" i="17" l="1"/>
  <c r="N270" i="17" s="1"/>
  <c r="O270" i="17" l="1"/>
  <c r="L271" i="17" s="1"/>
  <c r="M271" i="17" l="1"/>
  <c r="N271" i="17" l="1"/>
  <c r="O271" i="17"/>
  <c r="L272" i="17" s="1"/>
  <c r="M272" i="17" l="1"/>
  <c r="N272" i="17" l="1"/>
  <c r="O272" i="17"/>
  <c r="L273" i="17" s="1"/>
  <c r="M273" i="17" l="1"/>
  <c r="N273" i="17" l="1"/>
  <c r="O273" i="17"/>
  <c r="L274" i="17" s="1"/>
  <c r="M274" i="17" l="1"/>
  <c r="N274" i="17" s="1"/>
  <c r="O274" i="17" l="1"/>
  <c r="L275" i="17" s="1"/>
  <c r="M275" i="17" l="1"/>
  <c r="N275" i="17" l="1"/>
  <c r="O275" i="17"/>
  <c r="L276" i="17" s="1"/>
  <c r="M276" i="17" l="1"/>
  <c r="N276" i="17" l="1"/>
  <c r="O276" i="17"/>
  <c r="L277" i="17" s="1"/>
  <c r="M277" i="17" l="1"/>
  <c r="N277" i="17" l="1"/>
  <c r="O277" i="17"/>
  <c r="L278" i="17" s="1"/>
  <c r="M278" i="17" l="1"/>
  <c r="N278" i="17" s="1"/>
  <c r="O278" i="17" l="1"/>
  <c r="L279" i="17" s="1"/>
  <c r="M279" i="17" l="1"/>
  <c r="N279" i="17" l="1"/>
  <c r="O279" i="17"/>
  <c r="L280" i="17" s="1"/>
  <c r="M280" i="17" l="1"/>
  <c r="N280" i="17" l="1"/>
  <c r="O280" i="17"/>
  <c r="L281" i="17" s="1"/>
  <c r="M281" i="17" l="1"/>
  <c r="N281" i="17" l="1"/>
  <c r="O281" i="17"/>
  <c r="L282" i="17" s="1"/>
  <c r="M282" i="17" l="1"/>
  <c r="N282" i="17" s="1"/>
  <c r="O282" i="17" l="1"/>
  <c r="L283" i="17" s="1"/>
  <c r="M283" i="17" l="1"/>
  <c r="N283" i="17" l="1"/>
  <c r="O283" i="17"/>
  <c r="L284" i="17" s="1"/>
  <c r="M284" i="17" l="1"/>
  <c r="N284" i="17" l="1"/>
  <c r="O284" i="17"/>
  <c r="L285" i="17" s="1"/>
  <c r="M285" i="17" l="1"/>
  <c r="N285" i="17" l="1"/>
  <c r="O285" i="17"/>
  <c r="L286" i="17" s="1"/>
  <c r="M286" i="17" l="1"/>
  <c r="N286" i="17" s="1"/>
  <c r="O286" i="17" l="1"/>
  <c r="L287" i="17" s="1"/>
  <c r="M287" i="17" l="1"/>
  <c r="N287" i="17" l="1"/>
  <c r="O287" i="17"/>
  <c r="L288" i="17" s="1"/>
  <c r="M288" i="17" l="1"/>
  <c r="N288" i="17" l="1"/>
  <c r="O288" i="17"/>
  <c r="L289" i="17" s="1"/>
  <c r="M289" i="17" l="1"/>
  <c r="N289" i="17" l="1"/>
  <c r="O289" i="17"/>
  <c r="L290" i="17" s="1"/>
  <c r="M290" i="17" l="1"/>
  <c r="N290" i="17" s="1"/>
  <c r="O290" i="17" l="1"/>
  <c r="L291" i="17" s="1"/>
  <c r="M291" i="17" l="1"/>
  <c r="N291" i="17" l="1"/>
  <c r="O291" i="17"/>
  <c r="L292" i="17" s="1"/>
  <c r="M292" i="17" l="1"/>
  <c r="N292" i="17" l="1"/>
  <c r="O292" i="17"/>
  <c r="L293" i="17" s="1"/>
  <c r="M293" i="17" l="1"/>
  <c r="N293" i="17" l="1"/>
  <c r="O293" i="17"/>
  <c r="L294" i="17" s="1"/>
  <c r="M294" i="17" l="1"/>
  <c r="N294" i="17" s="1"/>
  <c r="O294" i="17" l="1"/>
  <c r="L295" i="17" s="1"/>
  <c r="M295" i="17" l="1"/>
  <c r="N295" i="17" l="1"/>
  <c r="O295" i="17"/>
  <c r="L296" i="17" s="1"/>
  <c r="M296" i="17" l="1"/>
  <c r="N296" i="17" l="1"/>
  <c r="O296" i="17"/>
  <c r="L297" i="17" s="1"/>
  <c r="M297" i="17" l="1"/>
  <c r="N297" i="17" l="1"/>
  <c r="O297" i="17"/>
  <c r="L298" i="17" s="1"/>
  <c r="M298" i="17" l="1"/>
  <c r="N298" i="17" s="1"/>
  <c r="O298" i="17" l="1"/>
  <c r="L299" i="17" s="1"/>
  <c r="M299" i="17" l="1"/>
  <c r="N299" i="17" l="1"/>
  <c r="O299" i="17"/>
  <c r="L300" i="17" s="1"/>
  <c r="M300" i="17" l="1"/>
  <c r="N300" i="17" l="1"/>
  <c r="O300" i="17"/>
  <c r="L301" i="17" s="1"/>
  <c r="M301" i="17" l="1"/>
  <c r="N301" i="17" l="1"/>
  <c r="O301" i="17"/>
  <c r="L302" i="17" s="1"/>
  <c r="M302" i="17" l="1"/>
  <c r="N302" i="17" s="1"/>
  <c r="O302" i="17" l="1"/>
  <c r="L303" i="17" s="1"/>
  <c r="M303" i="17" l="1"/>
  <c r="N303" i="17" l="1"/>
  <c r="O303" i="17"/>
  <c r="L304" i="17" s="1"/>
  <c r="M304" i="17" l="1"/>
  <c r="N304" i="17" l="1"/>
  <c r="O304" i="17"/>
  <c r="L305" i="17" s="1"/>
  <c r="M305" i="17" l="1"/>
  <c r="N305" i="17" l="1"/>
  <c r="O305" i="17"/>
  <c r="L306" i="17" s="1"/>
  <c r="M306" i="17" l="1"/>
  <c r="N306" i="17" s="1"/>
  <c r="O306" i="17" l="1"/>
  <c r="L307" i="17" s="1"/>
  <c r="M307" i="17" l="1"/>
  <c r="N307" i="17" l="1"/>
  <c r="O307" i="17"/>
  <c r="L308" i="17" s="1"/>
  <c r="M308" i="17" l="1"/>
  <c r="N308" i="17" l="1"/>
  <c r="O308" i="17"/>
  <c r="L309" i="17" s="1"/>
  <c r="M309" i="17" l="1"/>
  <c r="N309" i="17" l="1"/>
  <c r="O309" i="17"/>
  <c r="L310" i="17" s="1"/>
  <c r="M310" i="17" l="1"/>
  <c r="N310" i="17" s="1"/>
  <c r="O310" i="17" l="1"/>
  <c r="L311" i="17" s="1"/>
  <c r="M311" i="17" l="1"/>
  <c r="N311" i="17" l="1"/>
  <c r="O311" i="17"/>
  <c r="L312" i="17" s="1"/>
  <c r="M312" i="17" l="1"/>
  <c r="N312" i="17" l="1"/>
  <c r="O312" i="17"/>
  <c r="L313" i="17" s="1"/>
  <c r="M313" i="17" l="1"/>
  <c r="N313" i="17" l="1"/>
  <c r="O313" i="17"/>
  <c r="L314" i="17" s="1"/>
  <c r="M314" i="17" l="1"/>
  <c r="N314" i="17" l="1"/>
  <c r="O314" i="17"/>
  <c r="L315" i="17" s="1"/>
  <c r="M315" i="17" l="1"/>
  <c r="N315" i="17" l="1"/>
  <c r="O315" i="17"/>
  <c r="L316" i="17" s="1"/>
  <c r="M316" i="17" l="1"/>
  <c r="N316" i="17" s="1"/>
  <c r="O316" i="17" l="1"/>
  <c r="L317" i="17" s="1"/>
  <c r="M317" i="17" l="1"/>
  <c r="N317" i="17" l="1"/>
  <c r="O317" i="17"/>
  <c r="L318" i="17" s="1"/>
  <c r="M318" i="17" l="1"/>
  <c r="N318" i="17" l="1"/>
  <c r="O318" i="17"/>
  <c r="L319" i="17" s="1"/>
  <c r="M319" i="17" l="1"/>
  <c r="N319" i="17" l="1"/>
  <c r="O319" i="17"/>
  <c r="L320" i="17" s="1"/>
  <c r="M320" i="17" l="1"/>
  <c r="N320" i="17" s="1"/>
  <c r="O320" i="17" l="1"/>
  <c r="L321" i="17" s="1"/>
  <c r="M321" i="17" l="1"/>
  <c r="N321" i="17" l="1"/>
  <c r="O321" i="17"/>
  <c r="L322" i="17" s="1"/>
  <c r="M322" i="17" l="1"/>
  <c r="N322" i="17" s="1"/>
  <c r="O322" i="17" l="1"/>
  <c r="L323" i="17" s="1"/>
  <c r="M323" i="17" l="1"/>
  <c r="N323" i="17" l="1"/>
  <c r="O323" i="17"/>
  <c r="L324" i="17" s="1"/>
  <c r="M324" i="17" l="1"/>
  <c r="N324" i="17" l="1"/>
  <c r="O324" i="17"/>
  <c r="L325" i="17" s="1"/>
  <c r="M325" i="17" l="1"/>
  <c r="N325" i="17" s="1"/>
  <c r="O325" i="17" l="1"/>
  <c r="L326" i="17" s="1"/>
  <c r="M326" i="17" l="1"/>
  <c r="N326" i="17" l="1"/>
  <c r="O326" i="17"/>
  <c r="L327" i="17" s="1"/>
  <c r="M327" i="17" l="1"/>
  <c r="N327" i="17" l="1"/>
  <c r="O327" i="17"/>
  <c r="L328" i="17" s="1"/>
  <c r="M328" i="17" l="1"/>
  <c r="N328" i="17" l="1"/>
  <c r="O328" i="17"/>
  <c r="L329" i="17" s="1"/>
  <c r="M329" i="17" l="1"/>
  <c r="N329" i="17" s="1"/>
  <c r="O329" i="17" l="1"/>
  <c r="L330" i="17" s="1"/>
  <c r="M330" i="17" l="1"/>
  <c r="N330" i="17" l="1"/>
  <c r="O330" i="17"/>
  <c r="L331" i="17" s="1"/>
  <c r="M331" i="17" l="1"/>
  <c r="N331" i="17" l="1"/>
  <c r="O331" i="17"/>
  <c r="L332" i="17" s="1"/>
  <c r="M332" i="17" l="1"/>
  <c r="N332" i="17" l="1"/>
  <c r="O332" i="17"/>
  <c r="L333" i="17" s="1"/>
  <c r="M333" i="17" l="1"/>
  <c r="N333" i="17" l="1"/>
  <c r="O333" i="17"/>
  <c r="L334" i="17" s="1"/>
  <c r="M334" i="17" l="1"/>
  <c r="N334" i="17" l="1"/>
  <c r="O334" i="17"/>
</calcChain>
</file>

<file path=xl/sharedStrings.xml><?xml version="1.0" encoding="utf-8"?>
<sst xmlns="http://schemas.openxmlformats.org/spreadsheetml/2006/main" count="752" uniqueCount="350">
  <si>
    <t>hola</t>
  </si>
  <si>
    <r>
      <t>adio</t>
    </r>
    <r>
      <rPr>
        <b/>
        <sz val="11"/>
        <color rgb="FFFF0000"/>
        <rFont val="Calibri"/>
        <family val="2"/>
        <scheme val="minor"/>
      </rPr>
      <t>s</t>
    </r>
  </si>
  <si>
    <t>artículo 1</t>
  </si>
  <si>
    <t>sección 1</t>
  </si>
  <si>
    <t>párrafo 1</t>
  </si>
  <si>
    <t>artículo 2</t>
  </si>
  <si>
    <t>INGRESOS</t>
  </si>
  <si>
    <t>FINANCIEROS</t>
  </si>
  <si>
    <t>VENTAS</t>
  </si>
  <si>
    <t>GASTOS</t>
  </si>
  <si>
    <t>FIJOS</t>
  </si>
  <si>
    <t>VARIABLES</t>
  </si>
  <si>
    <t xml:space="preserve">En un lugar de la Mancha de cuyo nombre no </t>
  </si>
  <si>
    <t xml:space="preserve">En un lugar de la 
Mancha de cuyo nombre 
no </t>
  </si>
  <si>
    <t>FACTURA Nº 1 
FACTURA Nº 2</t>
  </si>
  <si>
    <t>FACTURA Nº1</t>
  </si>
  <si>
    <t>FACTURA Nº2</t>
  </si>
  <si>
    <t>FACTURA Nº3</t>
  </si>
  <si>
    <t>EL CORTE INGLÉS</t>
  </si>
  <si>
    <t>CARREFOUR</t>
  </si>
  <si>
    <t>ALCAMPO</t>
  </si>
  <si>
    <t>FACTURA Nº1
FACTURA Nº2
FACTURA Nº 3</t>
  </si>
  <si>
    <t>EL CORTE INGLÉS
CARREFOUR
ALCAMPO</t>
  </si>
  <si>
    <t>YOLANDA ÁLVAREZ GARCÍA</t>
  </si>
  <si>
    <t>JOSÉ LUIS CARRACEDO VALLE</t>
  </si>
  <si>
    <t>VICTORIA EUGENIA CASTELAO IGLESIAS</t>
  </si>
  <si>
    <t>HOLA</t>
  </si>
  <si>
    <t>ADIOS</t>
  </si>
  <si>
    <t>GASTOS ONO</t>
  </si>
  <si>
    <t>GASTOS VODAFONE</t>
  </si>
  <si>
    <r>
      <t>C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= C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* (1 + n * i)</t>
    </r>
  </si>
  <si>
    <r>
      <t>x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23</t>
    </r>
  </si>
  <si>
    <r>
      <t>x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+3-22=15</t>
    </r>
  </si>
  <si>
    <t>31/12/1899</t>
  </si>
  <si>
    <t>00652412Z</t>
  </si>
  <si>
    <t>12345678901234567890</t>
  </si>
  <si>
    <t>08011</t>
  </si>
  <si>
    <t>00652412</t>
  </si>
  <si>
    <t>25 HORAS</t>
  </si>
  <si>
    <t>35 HORAS</t>
  </si>
  <si>
    <t>45 HORAS</t>
  </si>
  <si>
    <t>HORAS</t>
  </si>
  <si>
    <t>OPERADORES ARITMÉTICOS</t>
  </si>
  <si>
    <t>+, -, *, /, ^</t>
  </si>
  <si>
    <t>OPERADORES DE TEXTO</t>
  </si>
  <si>
    <t>&amp;</t>
  </si>
  <si>
    <t>NOMBRE</t>
  </si>
  <si>
    <t>APELLIDO 1</t>
  </si>
  <si>
    <t>APELLIDO 2</t>
  </si>
  <si>
    <t>CARMEN</t>
  </si>
  <si>
    <t>FARIÑA</t>
  </si>
  <si>
    <t>VILLOCH</t>
  </si>
  <si>
    <t>TERESA</t>
  </si>
  <si>
    <t>VERDE</t>
  </si>
  <si>
    <t>SÁNCHEZ</t>
  </si>
  <si>
    <t>ISABEL</t>
  </si>
  <si>
    <t>GÓMEZ</t>
  </si>
  <si>
    <t>REY</t>
  </si>
  <si>
    <t>NOMBRE COMPLETO</t>
  </si>
  <si>
    <t>OPERADORES RELACIONALES</t>
  </si>
  <si>
    <t>&gt;</t>
  </si>
  <si>
    <t>&gt;=</t>
  </si>
  <si>
    <t>&lt;</t>
  </si>
  <si>
    <t>&lt;=</t>
  </si>
  <si>
    <t>=</t>
  </si>
  <si>
    <t>&lt;&gt;</t>
  </si>
  <si>
    <t>MAYOR</t>
  </si>
  <si>
    <t>MAYOR O IGUAL</t>
  </si>
  <si>
    <t>MENOR</t>
  </si>
  <si>
    <t>MENOR O IGUAL</t>
  </si>
  <si>
    <t>IGUAL</t>
  </si>
  <si>
    <t>DISTINTO</t>
  </si>
  <si>
    <t>3&gt;2</t>
  </si>
  <si>
    <t>3&gt;2&gt;1</t>
  </si>
  <si>
    <t>1&lt;2&lt;3</t>
  </si>
  <si>
    <t>EJERCICIO Nº 1</t>
  </si>
  <si>
    <t>TIPO SIMPLE ANUAL (i)</t>
  </si>
  <si>
    <t>DURACIÓN (n)</t>
  </si>
  <si>
    <r>
      <t>CAPITAL FINAL (C</t>
    </r>
    <r>
      <rPr>
        <b/>
        <vertAlign val="subscript"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)</t>
    </r>
  </si>
  <si>
    <r>
      <t>CAPITAL INICIAL (C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</t>
    </r>
  </si>
  <si>
    <r>
      <t>INTERÉS TOTAL (I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)</t>
    </r>
  </si>
  <si>
    <t>EJERCICIO Nº 2</t>
  </si>
  <si>
    <r>
      <t>CAPITAL INICIAL (C</t>
    </r>
    <r>
      <rPr>
        <b/>
        <vertAlign val="subscript"/>
        <sz val="11"/>
        <color theme="1"/>
        <rFont val="Calibri"/>
        <family val="2"/>
        <scheme val="minor"/>
      </rPr>
      <t>0</t>
    </r>
    <r>
      <rPr>
        <b/>
        <sz val="11"/>
        <color theme="1"/>
        <rFont val="Calibri"/>
        <family val="2"/>
        <scheme val="minor"/>
      </rPr>
      <t>)</t>
    </r>
  </si>
  <si>
    <t>EJERCICIO Nº 3</t>
  </si>
  <si>
    <t>FRACCIÓN</t>
  </si>
  <si>
    <t>m</t>
  </si>
  <si>
    <t>ANUAL</t>
  </si>
  <si>
    <t>SEMESTRAL</t>
  </si>
  <si>
    <t>CUATRIMESTRAL</t>
  </si>
  <si>
    <t>TRIMESTRAL</t>
  </si>
  <si>
    <t>BIMESTRAL</t>
  </si>
  <si>
    <t>MENSUAL</t>
  </si>
  <si>
    <t>SEMANAL</t>
  </si>
  <si>
    <t>DÍAS COMERCIALES</t>
  </si>
  <si>
    <t>DÍAS CIVILES</t>
  </si>
  <si>
    <t>EJERCICIO Nº 4 a</t>
  </si>
  <si>
    <t>FRACCIÓN (m)</t>
  </si>
  <si>
    <t>EJERCICIO Nº 4 b</t>
  </si>
  <si>
    <t>EJERCICIO Nº 4 c.1</t>
  </si>
  <si>
    <t>EJERCICIO Nº 4 c.2</t>
  </si>
  <si>
    <t>LETRAS</t>
  </si>
  <si>
    <t>A</t>
  </si>
  <si>
    <t>B</t>
  </si>
  <si>
    <t>C</t>
  </si>
  <si>
    <t>NOMINAL</t>
  </si>
  <si>
    <t>DÍA DE DESCUENTO</t>
  </si>
  <si>
    <t>DÍA DE VENCIMIENTO</t>
  </si>
  <si>
    <t>TIPO
(d)</t>
  </si>
  <si>
    <t>COMISIÓN</t>
  </si>
  <si>
    <t>CORREO</t>
  </si>
  <si>
    <t>Nº DE DÍAS</t>
  </si>
  <si>
    <t>DESCUENTO TOTAL</t>
  </si>
  <si>
    <t>T.A.E.</t>
  </si>
  <si>
    <t>Letras</t>
  </si>
  <si>
    <t>Descuento Comercial</t>
  </si>
  <si>
    <t>Comisión</t>
  </si>
  <si>
    <t>Correo</t>
  </si>
  <si>
    <t>Efectivo</t>
  </si>
  <si>
    <t>EJERCICIO Nº 2 a</t>
  </si>
  <si>
    <t>EJERCICIO Nº 2 b</t>
  </si>
  <si>
    <t>EJERCICIO Nº 2 c</t>
  </si>
  <si>
    <t>ALUMNO 1</t>
  </si>
  <si>
    <t>ALUMNO 2</t>
  </si>
  <si>
    <t>ALUMNO 3</t>
  </si>
  <si>
    <t>ALUMNO 4</t>
  </si>
  <si>
    <t>ALUMNO 5</t>
  </si>
  <si>
    <t>ALUMNO 6</t>
  </si>
  <si>
    <t>ALUMNO 7</t>
  </si>
  <si>
    <t>ALUMNO 8</t>
  </si>
  <si>
    <t>NOTA 1</t>
  </si>
  <si>
    <t>NOTA 2</t>
  </si>
  <si>
    <t>NOTA 3</t>
  </si>
  <si>
    <t>ALUMNO 9</t>
  </si>
  <si>
    <t>ALUMNO 10</t>
  </si>
  <si>
    <t>SUMA</t>
  </si>
  <si>
    <t>PROMEDIO</t>
  </si>
  <si>
    <t>MEDIA ARITMÉTICA</t>
  </si>
  <si>
    <t>CONTAR</t>
  </si>
  <si>
    <t>CONTARA</t>
  </si>
  <si>
    <t>CUENTA CELDAS CON INFORMACIÓN</t>
  </si>
  <si>
    <t>CUENTA CELDAS CON NÚMEROS</t>
  </si>
  <si>
    <t>CONTAR.BLANCO</t>
  </si>
  <si>
    <t>CUENTA CELDAS VACÍAS</t>
  </si>
  <si>
    <t>TOTAL DE CELDAS</t>
  </si>
  <si>
    <t>CONTAR.SI</t>
  </si>
  <si>
    <t>CONTAR.SI.CONJUNTO</t>
  </si>
  <si>
    <t>FUNCIÓN Y, FUNCIÓN O</t>
  </si>
  <si>
    <t>TABLA DE VERDAD</t>
  </si>
  <si>
    <t>A Y B</t>
  </si>
  <si>
    <t>A O B</t>
  </si>
  <si>
    <t>=Y(A;B)</t>
  </si>
  <si>
    <t>=O(A;B)</t>
  </si>
  <si>
    <t>ALTURA</t>
  </si>
  <si>
    <t>EDAD</t>
  </si>
  <si>
    <t>LUIS</t>
  </si>
  <si>
    <t>ANTONIO</t>
  </si>
  <si>
    <t>MIGUEL</t>
  </si>
  <si>
    <t>CARLOS</t>
  </si>
  <si>
    <t>PREGUNTA 1</t>
  </si>
  <si>
    <t>VERDADERO MAYORES DE EDAD</t>
  </si>
  <si>
    <t>PREGUNTA 2</t>
  </si>
  <si>
    <t>VERDADERO EDADES ENTRE 25 Y 65 AÑOS</t>
  </si>
  <si>
    <t>PREGUNTA 3</t>
  </si>
  <si>
    <t>VERDADERO MIDE MÁS DE 160 O TIENE MENOS DE 40 AÑOS</t>
  </si>
  <si>
    <t>PREGUNTA 4</t>
  </si>
  <si>
    <t>VERDADERO MIDE MENOS DE 170, MÁS DE 190</t>
  </si>
  <si>
    <t>APRUEBAN TODAS</t>
  </si>
  <si>
    <t>PREGUNTA 5</t>
  </si>
  <si>
    <t>VERDADERO MIDE MENOS DE 170 Ó TIENE ENTRE 25 Y 55 AÑOS</t>
  </si>
  <si>
    <t>FUNCIÓN SI</t>
  </si>
  <si>
    <t>MAYOR O MENOR DE EDAD</t>
  </si>
  <si>
    <t>EN EDAD LABORAL (ENTRE 16 Y 65) O NO EDAD LABORAL</t>
  </si>
  <si>
    <t>MÁS DE 170 Y TIENE MENOS DE 60 PONER EL NOMBRE, SI NO PONER "LA EDAD ES:" ...</t>
  </si>
  <si>
    <t>MÁS DE 40 AÑOS BALONCESTO, EL RESTO FÚTBOL</t>
  </si>
  <si>
    <t>PREGUNTA 6</t>
  </si>
  <si>
    <t>PREGUNTA 7</t>
  </si>
  <si>
    <t>MENOS DE 170 Ó MAS DE 190 BALONCESTO, EL RESTO FÚTBOL</t>
  </si>
  <si>
    <t>MENOS DE 40 AÑOS BALONCESTO, MÁS DE 60 AÑOS FÚTBOL, EL RESTO BALONMANO</t>
  </si>
  <si>
    <t>MÁS DE 180 NADA, MENOS DE 170 EL NOMBRE, EL RESTO "LA ALTURA ES: "...</t>
  </si>
  <si>
    <t>PREGUNTA 8</t>
  </si>
  <si>
    <t>ENTRE 170 Y 190 BALONCESTO, MÁS DE 190 FÚTBOL, EL RESTO NADA</t>
  </si>
  <si>
    <t>CASO 1</t>
  </si>
  <si>
    <t>i, m</t>
  </si>
  <si>
    <t>i</t>
  </si>
  <si>
    <r>
      <t>i</t>
    </r>
    <r>
      <rPr>
        <vertAlign val="subscript"/>
        <sz val="11"/>
        <color theme="1"/>
        <rFont val="Calibri"/>
        <family val="2"/>
        <scheme val="minor"/>
      </rPr>
      <t>m</t>
    </r>
  </si>
  <si>
    <r>
      <t>J</t>
    </r>
    <r>
      <rPr>
        <vertAlign val="subscript"/>
        <sz val="11"/>
        <color theme="1"/>
        <rFont val="Calibri"/>
        <family val="2"/>
        <scheme val="minor"/>
      </rPr>
      <t>m</t>
    </r>
  </si>
  <si>
    <t>T.A.E. (Tasa Anual Equivalente-Efectiva)</t>
  </si>
  <si>
    <t>Fracción anual</t>
  </si>
  <si>
    <t>Tipo de Interés Fraccionado</t>
  </si>
  <si>
    <t>T.I.N. (Tipo de Interés Nominal)</t>
  </si>
  <si>
    <t>CASO 2</t>
  </si>
  <si>
    <t>CASO 3</t>
  </si>
  <si>
    <r>
      <t>i</t>
    </r>
    <r>
      <rPr>
        <vertAlign val="subscript"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>, m</t>
    </r>
  </si>
  <si>
    <r>
      <t>J</t>
    </r>
    <r>
      <rPr>
        <vertAlign val="subscript"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>,m</t>
    </r>
  </si>
  <si>
    <r>
      <t>CAPITAL FINAL (C</t>
    </r>
    <r>
      <rPr>
        <b/>
        <vertAlign val="subscript"/>
        <sz val="8"/>
        <color theme="1"/>
        <rFont val="Calibri"/>
        <family val="2"/>
        <scheme val="minor"/>
      </rPr>
      <t>n</t>
    </r>
    <r>
      <rPr>
        <b/>
        <sz val="8"/>
        <color theme="1"/>
        <rFont val="Calibri"/>
        <family val="2"/>
        <scheme val="minor"/>
      </rPr>
      <t>)</t>
    </r>
  </si>
  <si>
    <r>
      <t>CAPITAL INICIAL (C</t>
    </r>
    <r>
      <rPr>
        <vertAlign val="subscript"/>
        <sz val="8"/>
        <color theme="1"/>
        <rFont val="Calibri"/>
        <family val="2"/>
        <scheme val="minor"/>
      </rPr>
      <t>0</t>
    </r>
    <r>
      <rPr>
        <sz val="8"/>
        <color theme="1"/>
        <rFont val="Calibri"/>
        <family val="2"/>
        <scheme val="minor"/>
      </rPr>
      <t>)</t>
    </r>
  </si>
  <si>
    <r>
      <t>INTERÉS TOTAL (I</t>
    </r>
    <r>
      <rPr>
        <vertAlign val="subscript"/>
        <sz val="8"/>
        <color theme="1"/>
        <rFont val="Calibri"/>
        <family val="2"/>
        <scheme val="minor"/>
      </rPr>
      <t>T</t>
    </r>
    <r>
      <rPr>
        <sz val="8"/>
        <color theme="1"/>
        <rFont val="Calibri"/>
        <family val="2"/>
        <scheme val="minor"/>
      </rPr>
      <t>)</t>
    </r>
  </si>
  <si>
    <r>
      <t>CAPITAL INICIAL (C</t>
    </r>
    <r>
      <rPr>
        <b/>
        <vertAlign val="subscript"/>
        <sz val="8"/>
        <color theme="1"/>
        <rFont val="Calibri"/>
        <family val="2"/>
        <scheme val="minor"/>
      </rPr>
      <t>0</t>
    </r>
    <r>
      <rPr>
        <b/>
        <sz val="8"/>
        <color theme="1"/>
        <rFont val="Calibri"/>
        <family val="2"/>
        <scheme val="minor"/>
      </rPr>
      <t>)</t>
    </r>
  </si>
  <si>
    <t>EJERCICIO Nº 4 b.1</t>
  </si>
  <si>
    <t>EJERCICIO Nº 4 b.2</t>
  </si>
  <si>
    <t>EJERCICIO Nº 4 d</t>
  </si>
  <si>
    <t>EJERCICIO Nº 5</t>
  </si>
  <si>
    <t>1ª forma de hacerlo</t>
  </si>
  <si>
    <t>4 años</t>
  </si>
  <si>
    <t>INTERÉS SEMESTRAL</t>
  </si>
  <si>
    <t>SEMESTRES</t>
  </si>
  <si>
    <t>2ª forma de hacerlo</t>
  </si>
  <si>
    <t>3ª forma de hacerlo</t>
  </si>
  <si>
    <t>INTERÉS MENSUAL</t>
  </si>
  <si>
    <t>4 AÑOS</t>
  </si>
  <si>
    <t>MESES</t>
  </si>
  <si>
    <t>EJERCICIO COMPARATIVO SIMPLE-COMPUESTA</t>
  </si>
  <si>
    <t>SIMPLE</t>
  </si>
  <si>
    <t>COMPUESTA</t>
  </si>
  <si>
    <t>RENTAS CONSTANTES, TEMPORALES, POSPAGABLES E INMEDIATAS</t>
  </si>
  <si>
    <t>n</t>
  </si>
  <si>
    <t>Va</t>
  </si>
  <si>
    <t>fórmula</t>
  </si>
  <si>
    <t>función Va</t>
  </si>
  <si>
    <t>función VNA</t>
  </si>
  <si>
    <t>variables</t>
  </si>
  <si>
    <t>Vf</t>
  </si>
  <si>
    <t>función Vf</t>
  </si>
  <si>
    <t>RENTAS CONSTANTES, TEMPORALES, PREPAGABLES E INMEDIATAS</t>
  </si>
  <si>
    <t>INFINITO</t>
  </si>
  <si>
    <t>...</t>
  </si>
  <si>
    <t>RENTAS CONSTANTES, PERPETUAS, POSPAGABLES E INMEDIATAS</t>
  </si>
  <si>
    <t>RENTAS CONSTANTES, PERPETUAS, PREPAGABLES E INMEDIATAS</t>
  </si>
  <si>
    <t>VDa</t>
  </si>
  <si>
    <t>fórmula y Va</t>
  </si>
  <si>
    <t>D</t>
  </si>
  <si>
    <t>RENTAS CONSTANTES, TEMPORALES, POSPAGABLES Y DIFERIDAS</t>
  </si>
  <si>
    <t>RENTAS CONSTANTES, TEMPORALES, PREPAGABLES Y DIFERIDAS</t>
  </si>
  <si>
    <t>RENTAS CONSTANTES, PERPETUAS, POSPAGABLES Y DIFERIDAS</t>
  </si>
  <si>
    <t>RENTAS CONSTANTES, PERPETUAS, PREPAGABLES Y DIFERIDAS</t>
  </si>
  <si>
    <t>RENTAS CONSTANTES, TEMPORALES, POSPAGABLES Y ANTICIPADAS</t>
  </si>
  <si>
    <t>H</t>
  </si>
  <si>
    <t>fórmula y Vf</t>
  </si>
  <si>
    <t>VHf</t>
  </si>
  <si>
    <t>RENTAS CONSTANTES, TEMPORALES, PREPAGABLES Y ANTICIPADAS</t>
  </si>
  <si>
    <t>EJERCICIO 1</t>
  </si>
  <si>
    <t>Renta: TEMPORAL, POSPAGABLE, CONSTANTE E INMEDIATA</t>
  </si>
  <si>
    <t>EJERCICIO 2</t>
  </si>
  <si>
    <t>Renta: TEMPORAL, PREPAGABLE, CONSTANTE E INMEDIATA</t>
  </si>
  <si>
    <t>EJERCICIO 3</t>
  </si>
  <si>
    <t>Renta: TEMPORAL, POSPAGABLE, CONSTANTE Y DIFERIDA</t>
  </si>
  <si>
    <t>EJERCICIO 4</t>
  </si>
  <si>
    <t>Renta: TEMPORAL, POSPAGABLE, CONSTANTE, FRACCIONADA Y ANTICIPADA</t>
  </si>
  <si>
    <t>CÁLCULO DE LOS DATOS FRACCIONADOS</t>
  </si>
  <si>
    <t>AÑOS</t>
  </si>
  <si>
    <t>BIMESTRES</t>
  </si>
  <si>
    <t>FUNCIONES DE TEXTO</t>
  </si>
  <si>
    <t>CONCATENAR</t>
  </si>
  <si>
    <t>UNE TEXTOS</t>
  </si>
  <si>
    <t>HACE LO MISMO QUE EL OPERADOR &amp;, PERO COMO FUNCIÓN</t>
  </si>
  <si>
    <t>FUNCIONES QUE ARREGLAN EL FORMATO DE LAS CELDAS</t>
  </si>
  <si>
    <t xml:space="preserve">       ANTOnio       rodrÍGUEZ      guTIÉRrez     </t>
  </si>
  <si>
    <t>ESPACIOS</t>
  </si>
  <si>
    <t>MAYUSC</t>
  </si>
  <si>
    <t>MINUSC</t>
  </si>
  <si>
    <t>NOMPROPIO</t>
  </si>
  <si>
    <t>LUIS   pérez   góMEZ</t>
  </si>
  <si>
    <t>Pedro SANZ    DÍAZ</t>
  </si>
  <si>
    <t>TEXTO</t>
  </si>
  <si>
    <t>PONE FORMATO TEXTUAL A NÚMEROS</t>
  </si>
  <si>
    <t>FORMATO DE CELDAS-NÚMERO-PERSONALIZADA</t>
  </si>
  <si>
    <t>FUNCIONES QUE SACAN INFORMACIÓN DE LAS CELDAS</t>
  </si>
  <si>
    <t>IZQUIERDA</t>
  </si>
  <si>
    <t>DERECHA</t>
  </si>
  <si>
    <t>EXTRAE</t>
  </si>
  <si>
    <t>CUENTA BANCARIA</t>
  </si>
  <si>
    <t>ENTIDAD</t>
  </si>
  <si>
    <t>OFICINA</t>
  </si>
  <si>
    <t>D.C.</t>
  </si>
  <si>
    <t>Nº CUENTA</t>
  </si>
  <si>
    <t>01234567890123456789</t>
  </si>
  <si>
    <t>01230123010123456789</t>
  </si>
  <si>
    <t>HALLAR</t>
  </si>
  <si>
    <t>BUSCAR L</t>
  </si>
  <si>
    <t>1ª</t>
  </si>
  <si>
    <t>2ª</t>
  </si>
  <si>
    <t>3ª</t>
  </si>
  <si>
    <t>4ª</t>
  </si>
  <si>
    <t>5ª</t>
  </si>
  <si>
    <t>6ª</t>
  </si>
  <si>
    <t>7ª</t>
  </si>
  <si>
    <t>8ª</t>
  </si>
  <si>
    <t>En un lugar de la Mancha de cuyo no quiero acordarme, porque no</t>
  </si>
  <si>
    <t>a</t>
  </si>
  <si>
    <t>VALOR</t>
  </si>
  <si>
    <t>CONVIERTE TEXTO EN NÚMERO</t>
  </si>
  <si>
    <t>DNI MAL</t>
  </si>
  <si>
    <t>DNI BIEN</t>
  </si>
  <si>
    <t>50023123A</t>
  </si>
  <si>
    <t>2142786B</t>
  </si>
  <si>
    <t>3568984C</t>
  </si>
  <si>
    <t>652897D</t>
  </si>
  <si>
    <t>LARGO</t>
  </si>
  <si>
    <t>Nº DE CARACTERES DE UNA CELDA</t>
  </si>
  <si>
    <t>AHORA</t>
  </si>
  <si>
    <t>HOY</t>
  </si>
  <si>
    <t>AÑO</t>
  </si>
  <si>
    <t>MES</t>
  </si>
  <si>
    <t>DIA</t>
  </si>
  <si>
    <t>FECHA.MES</t>
  </si>
  <si>
    <t>FIN.MES</t>
  </si>
  <si>
    <t>DÍAS NATURALES</t>
  </si>
  <si>
    <t>FESTIVO</t>
  </si>
  <si>
    <t>DOMINGO</t>
  </si>
  <si>
    <t>SÁBADO</t>
  </si>
  <si>
    <t>1º DÍA NO SE CUENTA</t>
  </si>
  <si>
    <t>DÍAS LABORABLES</t>
  </si>
  <si>
    <t>FESTIVOS</t>
  </si>
  <si>
    <t>SIN FESTIVOS Y CON FINES DE SEMANA DE SÁBADO Y DOMINGO</t>
  </si>
  <si>
    <t>1º DÍA SÍ SE CUENTA</t>
  </si>
  <si>
    <t>CON FESTIVOS Y CON FINES DE SEMANA DE SÁBADO Y DOMINGO</t>
  </si>
  <si>
    <t>DIAS.LAB</t>
  </si>
  <si>
    <t>DIAS.LAB.INTL</t>
  </si>
  <si>
    <t>CÁLCULO DE EDADES</t>
  </si>
  <si>
    <t>DNI</t>
  </si>
  <si>
    <t>CARGO</t>
  </si>
  <si>
    <t>FECHA ANTIGÜEDAD</t>
  </si>
  <si>
    <t>DIRECTOR/A</t>
  </si>
  <si>
    <t>TÉCNICO/A</t>
  </si>
  <si>
    <t>ADMINISTRADOR/A</t>
  </si>
  <si>
    <t>SECRETARIO/A</t>
  </si>
  <si>
    <t>EMPLEADO/A</t>
  </si>
  <si>
    <t>SOFÍA</t>
  </si>
  <si>
    <t>CÉSAR</t>
  </si>
  <si>
    <t>DANDO DNI</t>
  </si>
  <si>
    <t>OBTENER EL NOMBRE</t>
  </si>
  <si>
    <t>PRÉSTAMO FRANCÉS</t>
  </si>
  <si>
    <t>CAPITAL PRESTADO</t>
  </si>
  <si>
    <t>DURACIÓN</t>
  </si>
  <si>
    <t>PERIODIFICACIÓN</t>
  </si>
  <si>
    <t>TIPO DE INTERÉS NOMINAL (T.I.N.)</t>
  </si>
  <si>
    <t>FECHA DE INICIO</t>
  </si>
  <si>
    <t>FECHA DE FIN</t>
  </si>
  <si>
    <t>FRACCIÓN DEL AÑO (m)</t>
  </si>
  <si>
    <t>NÚMERO DE PERÍODOS (n)</t>
  </si>
  <si>
    <t>FECHA</t>
  </si>
  <si>
    <t>CUOTA</t>
  </si>
  <si>
    <t>CUOTA DE INTERÉS</t>
  </si>
  <si>
    <t>CUOTA DE AMORTIZACIÓN</t>
  </si>
  <si>
    <t>CAPITAL AMORTIZADO</t>
  </si>
  <si>
    <t>CAPITAL PENDIENTE</t>
  </si>
  <si>
    <t>PERÍODO
(0 a n)</t>
  </si>
  <si>
    <t>PRÉSTAMO FRANCÉS CRITERIO DEL COSTE AMORTIZADO</t>
  </si>
  <si>
    <t>COMISIONES Y GASTOS</t>
  </si>
  <si>
    <t>T.I.R.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</si>
</sst>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\ &quot;€&quot;_-;\-* #,##0.0\ &quot;€&quot;_-;_-* &quot;-&quot;?\ &quot;€&quot;_-;_-@_-"/>
    <numFmt numFmtId="165" formatCode="[$-F400]h:mm:ss\ AM/PM"/>
    <numFmt numFmtId="166" formatCode="[$-F800]dddd\,\ mmmm\ dd\,\ yyyy"/>
    <numFmt numFmtId="167" formatCode="0\ &quot;HORAS&quot;"/>
    <numFmt numFmtId="168" formatCode="0\ &quot;años&quot;"/>
    <numFmt numFmtId="169" formatCode="0.0"/>
    <numFmt numFmtId="170" formatCode="0.00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u val="double"/>
      <sz val="16"/>
      <color theme="1"/>
      <name val="Calibri"/>
      <family val="2"/>
      <scheme val="minor"/>
    </font>
    <font>
      <b/>
      <i/>
      <u val="double"/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vertAlign val="subscript"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bscript"/>
      <sz val="8"/>
      <color theme="1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u val="double"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4" fillId="0" borderId="0" xfId="0" applyFont="1"/>
    <xf numFmtId="0" fontId="0" fillId="0" borderId="0" xfId="0" applyAlignment="1">
      <alignment horizontal="center" vertical="center" textRotation="45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wrapText="1"/>
    </xf>
    <xf numFmtId="1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0" fontId="5" fillId="0" borderId="0" xfId="0" applyFont="1"/>
    <xf numFmtId="0" fontId="6" fillId="0" borderId="0" xfId="0" applyFont="1"/>
    <xf numFmtId="164" fontId="0" fillId="0" borderId="0" xfId="0" applyNumberFormat="1"/>
    <xf numFmtId="165" fontId="0" fillId="0" borderId="0" xfId="0" applyNumberFormat="1"/>
    <xf numFmtId="21" fontId="0" fillId="0" borderId="0" xfId="0" applyNumberFormat="1"/>
    <xf numFmtId="0" fontId="0" fillId="0" borderId="0" xfId="0" applyNumberFormat="1"/>
    <xf numFmtId="166" fontId="0" fillId="0" borderId="0" xfId="0" applyNumberFormat="1"/>
    <xf numFmtId="10" fontId="0" fillId="0" borderId="0" xfId="0" applyNumberFormat="1"/>
    <xf numFmtId="10" fontId="0" fillId="0" borderId="0" xfId="3" applyNumberFormat="1" applyFont="1"/>
    <xf numFmtId="43" fontId="0" fillId="0" borderId="0" xfId="1" applyFont="1"/>
    <xf numFmtId="49" fontId="0" fillId="0" borderId="0" xfId="3" applyNumberFormat="1" applyFont="1"/>
    <xf numFmtId="0" fontId="0" fillId="0" borderId="0" xfId="0" quotePrefix="1"/>
    <xf numFmtId="167" fontId="0" fillId="0" borderId="0" xfId="0" applyNumberFormat="1"/>
    <xf numFmtId="0" fontId="9" fillId="0" borderId="0" xfId="0" applyFont="1"/>
    <xf numFmtId="0" fontId="2" fillId="2" borderId="1" xfId="0" applyFont="1" applyFill="1" applyBorder="1" applyAlignment="1">
      <alignment horizontal="center"/>
    </xf>
    <xf numFmtId="0" fontId="2" fillId="3" borderId="0" xfId="0" applyFont="1" applyFill="1"/>
    <xf numFmtId="44" fontId="0" fillId="0" borderId="0" xfId="2" applyFont="1"/>
    <xf numFmtId="168" fontId="0" fillId="0" borderId="0" xfId="0" applyNumberFormat="1"/>
    <xf numFmtId="44" fontId="0" fillId="0" borderId="0" xfId="0" applyNumberFormat="1"/>
    <xf numFmtId="0" fontId="0" fillId="3" borderId="0" xfId="0" applyFill="1"/>
    <xf numFmtId="0" fontId="0" fillId="0" borderId="1" xfId="0" applyBorder="1"/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44" fontId="0" fillId="5" borderId="1" xfId="2" applyFont="1" applyFill="1" applyBorder="1"/>
    <xf numFmtId="14" fontId="0" fillId="5" borderId="1" xfId="0" applyNumberFormat="1" applyFill="1" applyBorder="1"/>
    <xf numFmtId="10" fontId="0" fillId="5" borderId="1" xfId="0" applyNumberFormat="1" applyFill="1" applyBorder="1"/>
    <xf numFmtId="44" fontId="0" fillId="0" borderId="1" xfId="0" applyNumberFormat="1" applyBorder="1"/>
    <xf numFmtId="10" fontId="0" fillId="0" borderId="1" xfId="0" applyNumberFormat="1" applyBorder="1"/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0" fillId="0" borderId="1" xfId="0" applyNumberFormat="1" applyBorder="1"/>
    <xf numFmtId="169" fontId="0" fillId="0" borderId="1" xfId="0" applyNumberFormat="1" applyBorder="1"/>
    <xf numFmtId="1" fontId="0" fillId="0" borderId="0" xfId="0" applyNumberFormat="1"/>
    <xf numFmtId="0" fontId="2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0" fontId="14" fillId="0" borderId="0" xfId="0" applyFont="1"/>
    <xf numFmtId="0" fontId="2" fillId="2" borderId="1" xfId="0" applyFont="1" applyFill="1" applyBorder="1" applyAlignment="1">
      <alignment horizontal="center" vertical="center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0" borderId="0" xfId="0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3" borderId="9" xfId="0" applyFill="1" applyBorder="1"/>
    <xf numFmtId="0" fontId="0" fillId="3" borderId="11" xfId="0" applyFill="1" applyBorder="1"/>
    <xf numFmtId="10" fontId="0" fillId="0" borderId="10" xfId="3" applyNumberFormat="1" applyFont="1" applyBorder="1"/>
    <xf numFmtId="10" fontId="0" fillId="0" borderId="12" xfId="3" applyNumberFormat="1" applyFont="1" applyBorder="1"/>
    <xf numFmtId="170" fontId="0" fillId="0" borderId="10" xfId="3" applyNumberFormat="1" applyFont="1" applyBorder="1"/>
    <xf numFmtId="0" fontId="15" fillId="3" borderId="0" xfId="0" applyFont="1" applyFill="1"/>
    <xf numFmtId="0" fontId="17" fillId="0" borderId="0" xfId="0" applyFont="1"/>
    <xf numFmtId="0" fontId="17" fillId="3" borderId="0" xfId="0" applyFont="1" applyFill="1"/>
    <xf numFmtId="44" fontId="0" fillId="0" borderId="1" xfId="2" applyFont="1" applyBorder="1"/>
    <xf numFmtId="0" fontId="2" fillId="0" borderId="1" xfId="0" applyFont="1" applyBorder="1" applyAlignment="1">
      <alignment horizontal="center"/>
    </xf>
    <xf numFmtId="10" fontId="0" fillId="0" borderId="1" xfId="3" applyNumberFormat="1" applyFont="1" applyBorder="1"/>
    <xf numFmtId="0" fontId="0" fillId="0" borderId="1" xfId="0" applyBorder="1" applyAlignment="1">
      <alignment horizontal="right"/>
    </xf>
    <xf numFmtId="8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Fill="1" applyBorder="1"/>
    <xf numFmtId="0" fontId="0" fillId="7" borderId="0" xfId="0" applyFill="1"/>
    <xf numFmtId="0" fontId="0" fillId="0" borderId="0" xfId="0"/>
    <xf numFmtId="0" fontId="2" fillId="4" borderId="1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6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19" fillId="4" borderId="0" xfId="0" applyFont="1" applyFill="1" applyAlignment="1">
      <alignment horizontal="center"/>
    </xf>
    <xf numFmtId="0" fontId="0" fillId="0" borderId="0" xfId="0" applyBorder="1"/>
    <xf numFmtId="0" fontId="20" fillId="0" borderId="0" xfId="0" applyFont="1"/>
    <xf numFmtId="0" fontId="21" fillId="0" borderId="0" xfId="0" applyFont="1"/>
    <xf numFmtId="0" fontId="23" fillId="0" borderId="0" xfId="0" applyFont="1"/>
    <xf numFmtId="44" fontId="20" fillId="0" borderId="1" xfId="2" applyFont="1" applyBorder="1"/>
    <xf numFmtId="0" fontId="0" fillId="5" borderId="0" xfId="0" applyFill="1"/>
    <xf numFmtId="0" fontId="24" fillId="0" borderId="0" xfId="0" applyFont="1"/>
    <xf numFmtId="0" fontId="3" fillId="0" borderId="0" xfId="0" applyFont="1"/>
    <xf numFmtId="0" fontId="25" fillId="0" borderId="0" xfId="0" applyFont="1"/>
    <xf numFmtId="0" fontId="2" fillId="4" borderId="1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right"/>
    </xf>
    <xf numFmtId="22" fontId="0" fillId="0" borderId="0" xfId="0" applyNumberFormat="1"/>
    <xf numFmtId="16" fontId="0" fillId="0" borderId="0" xfId="0" applyNumberFormat="1"/>
    <xf numFmtId="0" fontId="26" fillId="0" borderId="0" xfId="0" applyFont="1"/>
    <xf numFmtId="14" fontId="0" fillId="7" borderId="0" xfId="0" applyNumberFormat="1" applyFill="1"/>
    <xf numFmtId="14" fontId="0" fillId="5" borderId="0" xfId="0" applyNumberFormat="1" applyFill="1"/>
    <xf numFmtId="14" fontId="0" fillId="9" borderId="0" xfId="0" applyNumberFormat="1" applyFill="1"/>
    <xf numFmtId="0" fontId="0" fillId="9" borderId="0" xfId="0" applyFill="1"/>
    <xf numFmtId="0" fontId="27" fillId="2" borderId="1" xfId="0" applyFont="1" applyFill="1" applyBorder="1" applyAlignment="1">
      <alignment horizontal="center" vertical="center" wrapText="1"/>
    </xf>
    <xf numFmtId="0" fontId="2" fillId="10" borderId="1" xfId="0" applyFont="1" applyFill="1" applyBorder="1"/>
    <xf numFmtId="168" fontId="0" fillId="0" borderId="1" xfId="0" applyNumberFormat="1" applyBorder="1"/>
    <xf numFmtId="0" fontId="2" fillId="8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2" fillId="4" borderId="1" xfId="0" applyFont="1" applyFill="1" applyBorder="1"/>
    <xf numFmtId="170" fontId="0" fillId="0" borderId="1" xfId="3" applyNumberFormat="1" applyFont="1" applyBorder="1"/>
    <xf numFmtId="44" fontId="28" fillId="0" borderId="0" xfId="0" applyNumberFormat="1" applyFont="1"/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13">
    <dxf>
      <fill>
        <patternFill>
          <bgColor theme="9" tint="-0.2499465926084170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1.xml"/><Relationship Id="rId17" Type="http://schemas.openxmlformats.org/officeDocument/2006/relationships/worksheet" Target="worksheets/sheet1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4.xml"/><Relationship Id="rId10" Type="http://schemas.openxmlformats.org/officeDocument/2006/relationships/worksheet" Target="worksheets/sheet9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gl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'CAPITALIZACIÓN COMPUESTA'!$B$99</c:f>
              <c:strCache>
                <c:ptCount val="1"/>
                <c:pt idx="0">
                  <c:v>SIMPLE</c:v>
                </c:pt>
              </c:strCache>
            </c:strRef>
          </c:tx>
          <c:spPr>
            <a:ln w="3175"/>
          </c:spPr>
          <c:marker>
            <c:symbol val="none"/>
          </c:marker>
          <c:cat>
            <c:numRef>
              <c:f>'CAPITALIZACIÓN COMPUESTA'!$A$100:$A$103</c:f>
              <c:numCache>
                <c:formatCode>General</c:formatCode>
                <c:ptCount val="4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</c:numCache>
            </c:numRef>
          </c:cat>
          <c:val>
            <c:numRef>
              <c:f>'CAPITALIZACIÓN COMPUESTA'!$B$100:$B$103</c:f>
              <c:numCache>
                <c:formatCode>_("€"* #,##0.00_);_("€"* \(#,##0.00\);_("€"* "-"??_);_(@_)</c:formatCode>
                <c:ptCount val="4"/>
                <c:pt idx="0">
                  <c:v>1000000</c:v>
                </c:pt>
                <c:pt idx="1">
                  <c:v>1250000</c:v>
                </c:pt>
                <c:pt idx="2">
                  <c:v>1500000</c:v>
                </c:pt>
                <c:pt idx="3">
                  <c:v>1750000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'CAPITALIZACIÓN COMPUESTA'!$C$99</c:f>
              <c:strCache>
                <c:ptCount val="1"/>
                <c:pt idx="0">
                  <c:v>COMPUESTA</c:v>
                </c:pt>
              </c:strCache>
            </c:strRef>
          </c:tx>
          <c:spPr>
            <a:ln w="3175"/>
          </c:spPr>
          <c:marker>
            <c:symbol val="none"/>
          </c:marker>
          <c:cat>
            <c:numRef>
              <c:f>'CAPITALIZACIÓN COMPUESTA'!$A$100:$A$103</c:f>
              <c:numCache>
                <c:formatCode>General</c:formatCode>
                <c:ptCount val="4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</c:numCache>
            </c:numRef>
          </c:cat>
          <c:val>
            <c:numRef>
              <c:f>'CAPITALIZACIÓN COMPUESTA'!$C$100:$C$103</c:f>
              <c:numCache>
                <c:formatCode>_("€"* #,##0.00_);_("€"* \(#,##0.00\);_("€"* "-"??_);_(@_)</c:formatCode>
                <c:ptCount val="4"/>
                <c:pt idx="0">
                  <c:v>1000000</c:v>
                </c:pt>
                <c:pt idx="1">
                  <c:v>1224744.8713915891</c:v>
                </c:pt>
                <c:pt idx="2">
                  <c:v>1500000</c:v>
                </c:pt>
                <c:pt idx="3">
                  <c:v>1837117.3070873837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452544"/>
        <c:axId val="129585088"/>
      </c:lineChart>
      <c:catAx>
        <c:axId val="12945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9585088"/>
        <c:crosses val="autoZero"/>
        <c:auto val="1"/>
        <c:lblAlgn val="ctr"/>
        <c:lblOffset val="100"/>
        <c:noMultiLvlLbl val="0"/>
      </c:catAx>
      <c:valAx>
        <c:axId val="129585088"/>
        <c:scaling>
          <c:orientation val="minMax"/>
        </c:scaling>
        <c:delete val="0"/>
        <c:axPos val="l"/>
        <c:majorGridlines/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crossAx val="1294525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84979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151279</xdr:colOff>
      <xdr:row>1</xdr:row>
      <xdr:rowOff>112059</xdr:rowOff>
    </xdr:from>
    <xdr:to>
      <xdr:col>2</xdr:col>
      <xdr:colOff>672353</xdr:colOff>
      <xdr:row>4</xdr:row>
      <xdr:rowOff>22412</xdr:rowOff>
    </xdr:to>
    <xdr:cxnSp macro="">
      <xdr:nvCxnSpPr>
        <xdr:cNvPr id="3" name="2 Conector recto de flecha"/>
        <xdr:cNvCxnSpPr/>
      </xdr:nvCxnSpPr>
      <xdr:spPr>
        <a:xfrm flipV="1">
          <a:off x="151279" y="302559"/>
          <a:ext cx="2045074" cy="481853"/>
        </a:xfrm>
        <a:prstGeom prst="straightConnector1">
          <a:avLst/>
        </a:prstGeom>
        <a:ln>
          <a:headEnd type="diamond" w="med" len="med"/>
          <a:tailEnd type="triangle" w="med" len="med"/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0</xdr:col>
      <xdr:colOff>459441</xdr:colOff>
      <xdr:row>6</xdr:row>
      <xdr:rowOff>145676</xdr:rowOff>
    </xdr:from>
    <xdr:to>
      <xdr:col>3</xdr:col>
      <xdr:colOff>437029</xdr:colOff>
      <xdr:row>11</xdr:row>
      <xdr:rowOff>50426</xdr:rowOff>
    </xdr:to>
    <xdr:sp macro="" textlink="">
      <xdr:nvSpPr>
        <xdr:cNvPr id="4" name="3 Elipse"/>
        <xdr:cNvSpPr/>
      </xdr:nvSpPr>
      <xdr:spPr>
        <a:xfrm>
          <a:off x="459441" y="1288676"/>
          <a:ext cx="2263588" cy="857250"/>
        </a:xfrm>
        <a:prstGeom prst="ellipse">
          <a:avLst/>
        </a:prstGeom>
        <a:blipFill>
          <a:blip xmlns:r="http://schemas.openxmlformats.org/officeDocument/2006/relationships" r:embed="rId1"/>
          <a:tile tx="0" ty="0" sx="100000" sy="100000" flip="none" algn="tl"/>
        </a:blip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gl-ES" sz="1100"/>
        </a:p>
      </xdr:txBody>
    </xdr:sp>
    <xdr:clientData/>
  </xdr:twoCellAnchor>
  <xdr:twoCellAnchor>
    <xdr:from>
      <xdr:col>4</xdr:col>
      <xdr:colOff>683558</xdr:colOff>
      <xdr:row>5</xdr:row>
      <xdr:rowOff>56027</xdr:rowOff>
    </xdr:from>
    <xdr:to>
      <xdr:col>7</xdr:col>
      <xdr:colOff>633132</xdr:colOff>
      <xdr:row>16</xdr:row>
      <xdr:rowOff>33616</xdr:rowOff>
    </xdr:to>
    <xdr:sp macro="" textlink="">
      <xdr:nvSpPr>
        <xdr:cNvPr id="5" name="4 Cara sonriente"/>
        <xdr:cNvSpPr/>
      </xdr:nvSpPr>
      <xdr:spPr>
        <a:xfrm>
          <a:off x="3731558" y="1008527"/>
          <a:ext cx="2235574" cy="2073089"/>
        </a:xfrm>
        <a:prstGeom prst="smileyFace">
          <a:avLst>
            <a:gd name="adj" fmla="val 110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gl-ES" sz="1100"/>
        </a:p>
      </xdr:txBody>
    </xdr:sp>
    <xdr:clientData/>
  </xdr:twoCellAnchor>
  <xdr:twoCellAnchor>
    <xdr:from>
      <xdr:col>0</xdr:col>
      <xdr:colOff>638735</xdr:colOff>
      <xdr:row>12</xdr:row>
      <xdr:rowOff>95250</xdr:rowOff>
    </xdr:from>
    <xdr:to>
      <xdr:col>4</xdr:col>
      <xdr:colOff>375397</xdr:colOff>
      <xdr:row>27</xdr:row>
      <xdr:rowOff>5603</xdr:rowOff>
    </xdr:to>
    <xdr:sp macro="" textlink="">
      <xdr:nvSpPr>
        <xdr:cNvPr id="6" name="5 Pergamino vertical"/>
        <xdr:cNvSpPr/>
      </xdr:nvSpPr>
      <xdr:spPr>
        <a:xfrm>
          <a:off x="638735" y="2381250"/>
          <a:ext cx="2784662" cy="2767853"/>
        </a:xfrm>
        <a:prstGeom prst="verticalScroll">
          <a:avLst/>
        </a:prstGeom>
        <a:effectLst>
          <a:glow rad="101600">
            <a:schemeClr val="accent2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gl-ES" sz="60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</a:rPr>
            <a:t>HOLA</a:t>
          </a:r>
        </a:p>
      </xdr:txBody>
    </xdr:sp>
    <xdr:clientData/>
  </xdr:twoCellAnchor>
  <xdr:twoCellAnchor>
    <xdr:from>
      <xdr:col>5</xdr:col>
      <xdr:colOff>296956</xdr:colOff>
      <xdr:row>18</xdr:row>
      <xdr:rowOff>162485</xdr:rowOff>
    </xdr:from>
    <xdr:to>
      <xdr:col>8</xdr:col>
      <xdr:colOff>565897</xdr:colOff>
      <xdr:row>26</xdr:row>
      <xdr:rowOff>5603</xdr:rowOff>
    </xdr:to>
    <xdr:sp macro="" textlink="">
      <xdr:nvSpPr>
        <xdr:cNvPr id="7" name="6 Llamada ovalada"/>
        <xdr:cNvSpPr/>
      </xdr:nvSpPr>
      <xdr:spPr>
        <a:xfrm>
          <a:off x="4106956" y="3591485"/>
          <a:ext cx="2554941" cy="1367118"/>
        </a:xfrm>
        <a:prstGeom prst="wedgeEllipseCallout">
          <a:avLst>
            <a:gd name="adj1" fmla="val -65351"/>
            <a:gd name="adj2" fmla="val 8995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gl-ES" sz="1100"/>
            <a:t>LLAMADA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topLeftCell="A49" zoomScale="150" zoomScaleNormal="150" workbookViewId="0">
      <selection activeCell="C50" sqref="C50"/>
    </sheetView>
  </sheetViews>
  <sheetFormatPr baseColWidth="10" defaultRowHeight="15" x14ac:dyDescent="0.25"/>
  <cols>
    <col min="1" max="2" width="18.85546875" customWidth="1"/>
    <col min="3" max="3" width="34.42578125" customWidth="1"/>
  </cols>
  <sheetData>
    <row r="1" spans="1:3" x14ac:dyDescent="0.25">
      <c r="A1" t="s">
        <v>1</v>
      </c>
    </row>
    <row r="2" spans="1:3" x14ac:dyDescent="0.25">
      <c r="A2">
        <v>7</v>
      </c>
    </row>
    <row r="3" spans="1:3" x14ac:dyDescent="0.25">
      <c r="A3" t="b">
        <v>0</v>
      </c>
    </row>
    <row r="4" spans="1:3" x14ac:dyDescent="0.25">
      <c r="A4" t="b">
        <v>1</v>
      </c>
    </row>
    <row r="5" spans="1:3" ht="21" x14ac:dyDescent="0.35">
      <c r="A5" s="1">
        <v>11.5</v>
      </c>
    </row>
    <row r="10" spans="1:3" ht="75.75" customHeight="1" x14ac:dyDescent="0.25">
      <c r="C10" s="2" t="s">
        <v>0</v>
      </c>
    </row>
    <row r="11" spans="1:3" x14ac:dyDescent="0.25">
      <c r="C11" t="s">
        <v>2</v>
      </c>
    </row>
    <row r="12" spans="1:3" x14ac:dyDescent="0.25">
      <c r="C12" s="3" t="s">
        <v>3</v>
      </c>
    </row>
    <row r="13" spans="1:3" x14ac:dyDescent="0.25">
      <c r="A13" t="s">
        <v>6</v>
      </c>
      <c r="C13" s="4" t="s">
        <v>4</v>
      </c>
    </row>
    <row r="14" spans="1:3" x14ac:dyDescent="0.25">
      <c r="A14" s="3" t="s">
        <v>7</v>
      </c>
      <c r="C14" t="s">
        <v>5</v>
      </c>
    </row>
    <row r="15" spans="1:3" x14ac:dyDescent="0.25">
      <c r="A15" s="3" t="s">
        <v>8</v>
      </c>
    </row>
    <row r="16" spans="1:3" x14ac:dyDescent="0.25">
      <c r="A16" t="s">
        <v>9</v>
      </c>
    </row>
    <row r="17" spans="1:3" x14ac:dyDescent="0.25">
      <c r="A17" s="3" t="s">
        <v>10</v>
      </c>
    </row>
    <row r="18" spans="1:3" x14ac:dyDescent="0.25">
      <c r="A18" s="3" t="s">
        <v>11</v>
      </c>
    </row>
    <row r="26" spans="1:3" ht="45" x14ac:dyDescent="0.25">
      <c r="A26" s="5" t="s">
        <v>12</v>
      </c>
      <c r="B26" s="5" t="s">
        <v>13</v>
      </c>
    </row>
    <row r="28" spans="1:3" ht="30" x14ac:dyDescent="0.25">
      <c r="A28" s="5" t="s">
        <v>14</v>
      </c>
    </row>
    <row r="31" spans="1:3" x14ac:dyDescent="0.25">
      <c r="A31" s="6">
        <v>41330</v>
      </c>
      <c r="B31" t="s">
        <v>15</v>
      </c>
      <c r="C31" t="s">
        <v>18</v>
      </c>
    </row>
    <row r="32" spans="1:3" x14ac:dyDescent="0.25">
      <c r="B32" t="s">
        <v>16</v>
      </c>
      <c r="C32" t="s">
        <v>19</v>
      </c>
    </row>
    <row r="33" spans="1:3" x14ac:dyDescent="0.25">
      <c r="B33" t="s">
        <v>17</v>
      </c>
      <c r="C33" t="s">
        <v>20</v>
      </c>
    </row>
    <row r="36" spans="1:3" ht="45" x14ac:dyDescent="0.25">
      <c r="A36" s="7">
        <v>41330</v>
      </c>
      <c r="B36" s="5" t="s">
        <v>21</v>
      </c>
      <c r="C36" s="5" t="s">
        <v>22</v>
      </c>
    </row>
    <row r="42" spans="1:3" x14ac:dyDescent="0.25">
      <c r="A42" s="78" t="s">
        <v>23</v>
      </c>
      <c r="B42" s="78"/>
    </row>
    <row r="43" spans="1:3" x14ac:dyDescent="0.25">
      <c r="A43" s="78" t="s">
        <v>24</v>
      </c>
      <c r="B43" s="78"/>
    </row>
    <row r="44" spans="1:3" x14ac:dyDescent="0.25">
      <c r="A44" s="78" t="s">
        <v>25</v>
      </c>
      <c r="B44" s="78"/>
    </row>
    <row r="46" spans="1:3" x14ac:dyDescent="0.25">
      <c r="B46" s="9" t="s">
        <v>27</v>
      </c>
    </row>
    <row r="48" spans="1:3" x14ac:dyDescent="0.25">
      <c r="A48" s="9" t="s">
        <v>27</v>
      </c>
    </row>
    <row r="49" spans="1:3" x14ac:dyDescent="0.25">
      <c r="A49" s="9" t="s">
        <v>27</v>
      </c>
    </row>
    <row r="50" spans="1:3" x14ac:dyDescent="0.25">
      <c r="A50" s="9" t="s">
        <v>27</v>
      </c>
      <c r="C50" s="9" t="s">
        <v>27</v>
      </c>
    </row>
    <row r="53" spans="1:3" x14ac:dyDescent="0.25">
      <c r="B53" s="9" t="s">
        <v>27</v>
      </c>
      <c r="C53" s="9" t="s">
        <v>27</v>
      </c>
    </row>
    <row r="54" spans="1:3" x14ac:dyDescent="0.25">
      <c r="A54" s="9" t="s">
        <v>27</v>
      </c>
    </row>
    <row r="55" spans="1:3" x14ac:dyDescent="0.25">
      <c r="C55" s="9" t="s">
        <v>27</v>
      </c>
    </row>
    <row r="56" spans="1:3" x14ac:dyDescent="0.25">
      <c r="A56" s="9" t="s">
        <v>27</v>
      </c>
      <c r="B56" s="9" t="s">
        <v>27</v>
      </c>
    </row>
  </sheetData>
  <mergeCells count="3">
    <mergeCell ref="A42:B42"/>
    <mergeCell ref="A43:B43"/>
    <mergeCell ref="A44:B4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zoomScale="170" zoomScaleNormal="170" workbookViewId="0">
      <selection activeCell="F24" sqref="F24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topLeftCell="A87" zoomScale="190" zoomScaleNormal="190" workbookViewId="0">
      <selection activeCell="F87" sqref="F87"/>
    </sheetView>
  </sheetViews>
  <sheetFormatPr baseColWidth="10" defaultRowHeight="15" x14ac:dyDescent="0.25"/>
  <cols>
    <col min="1" max="4" width="11.42578125" customWidth="1"/>
    <col min="5" max="5" width="12.28515625" customWidth="1"/>
    <col min="6" max="6" width="12.7109375" customWidth="1"/>
    <col min="7" max="32" width="11.42578125" customWidth="1"/>
  </cols>
  <sheetData>
    <row r="1" spans="1:7" ht="15.75" x14ac:dyDescent="0.25">
      <c r="A1" s="87" t="s">
        <v>214</v>
      </c>
      <c r="B1" s="87"/>
      <c r="C1" s="87"/>
      <c r="D1" s="87"/>
      <c r="E1" s="87"/>
      <c r="F1" s="87"/>
      <c r="G1" s="87"/>
    </row>
    <row r="3" spans="1:7" x14ac:dyDescent="0.25">
      <c r="A3" s="32">
        <v>0</v>
      </c>
      <c r="B3" s="32">
        <v>1</v>
      </c>
      <c r="C3" s="32">
        <v>2</v>
      </c>
      <c r="D3" s="32">
        <v>3</v>
      </c>
      <c r="E3" s="32">
        <v>4</v>
      </c>
      <c r="F3" s="32">
        <v>5</v>
      </c>
      <c r="G3" s="32">
        <v>6</v>
      </c>
    </row>
    <row r="4" spans="1:7" x14ac:dyDescent="0.25">
      <c r="A4" s="70">
        <v>0</v>
      </c>
      <c r="B4" s="70">
        <f>$B7</f>
        <v>1500</v>
      </c>
      <c r="C4" s="70">
        <f t="shared" ref="C4:G4" si="0">$B7</f>
        <v>1500</v>
      </c>
      <c r="D4" s="70">
        <f t="shared" si="0"/>
        <v>1500</v>
      </c>
      <c r="E4" s="70">
        <f t="shared" si="0"/>
        <v>1500</v>
      </c>
      <c r="F4" s="70">
        <f t="shared" si="0"/>
        <v>1500</v>
      </c>
      <c r="G4" s="70">
        <f t="shared" si="0"/>
        <v>1500</v>
      </c>
    </row>
    <row r="6" spans="1:7" x14ac:dyDescent="0.25">
      <c r="A6" s="29" t="s">
        <v>215</v>
      </c>
      <c r="B6" s="29">
        <v>6</v>
      </c>
      <c r="E6" s="71" t="s">
        <v>216</v>
      </c>
      <c r="F6" s="71" t="s">
        <v>221</v>
      </c>
    </row>
    <row r="7" spans="1:7" x14ac:dyDescent="0.25">
      <c r="A7" s="29" t="s">
        <v>103</v>
      </c>
      <c r="B7" s="70">
        <v>1500</v>
      </c>
      <c r="D7" s="73" t="s">
        <v>217</v>
      </c>
      <c r="E7" s="70">
        <f>B7*(1-(1+B8)^(-B6))/B8</f>
        <v>7613.5381009011708</v>
      </c>
      <c r="F7" s="70">
        <f>B7*((1+B8)^B6-1)/B8</f>
        <v>10202.869218749998</v>
      </c>
      <c r="G7" s="75" t="s">
        <v>217</v>
      </c>
    </row>
    <row r="8" spans="1:7" x14ac:dyDescent="0.25">
      <c r="A8" s="29" t="s">
        <v>183</v>
      </c>
      <c r="B8" s="72">
        <v>0.05</v>
      </c>
      <c r="D8" s="73" t="s">
        <v>218</v>
      </c>
      <c r="E8" s="74">
        <f>PV(B8,B6,-B7)</f>
        <v>7613.5381009011708</v>
      </c>
      <c r="F8" s="74">
        <f>FV(B8,B6,-B7)</f>
        <v>10202.86921875</v>
      </c>
      <c r="G8" s="75" t="s">
        <v>222</v>
      </c>
    </row>
    <row r="9" spans="1:7" x14ac:dyDescent="0.25">
      <c r="C9" s="73" t="s">
        <v>220</v>
      </c>
      <c r="D9" s="73" t="s">
        <v>219</v>
      </c>
      <c r="E9" s="74">
        <f>NPV(B8,B4:G4)+A4</f>
        <v>7613.5381009011689</v>
      </c>
      <c r="F9" s="70">
        <f>E9*(1+B8)^B6</f>
        <v>10202.869218749998</v>
      </c>
    </row>
    <row r="11" spans="1:7" ht="15.75" x14ac:dyDescent="0.25">
      <c r="A11" s="87" t="s">
        <v>223</v>
      </c>
      <c r="B11" s="87"/>
      <c r="C11" s="87"/>
      <c r="D11" s="87"/>
      <c r="E11" s="87"/>
      <c r="F11" s="87"/>
      <c r="G11" s="87"/>
    </row>
    <row r="12" spans="1:7" x14ac:dyDescent="0.25">
      <c r="A12" s="30"/>
      <c r="B12" s="30"/>
      <c r="C12" s="30"/>
      <c r="D12" s="30"/>
      <c r="E12" s="30"/>
      <c r="F12" s="30"/>
      <c r="G12" s="30"/>
    </row>
    <row r="13" spans="1:7" x14ac:dyDescent="0.25">
      <c r="A13" s="32">
        <v>0</v>
      </c>
      <c r="B13" s="32">
        <v>1</v>
      </c>
      <c r="C13" s="32">
        <v>2</v>
      </c>
      <c r="D13" s="32">
        <v>3</v>
      </c>
      <c r="E13" s="32">
        <v>4</v>
      </c>
      <c r="F13" s="32">
        <v>5</v>
      </c>
      <c r="G13" s="32">
        <v>6</v>
      </c>
    </row>
    <row r="14" spans="1:7" x14ac:dyDescent="0.25">
      <c r="A14" s="70">
        <f>$B7</f>
        <v>1500</v>
      </c>
      <c r="B14" s="70">
        <f>$B7</f>
        <v>1500</v>
      </c>
      <c r="C14" s="70">
        <f t="shared" ref="C14:F14" si="1">$B7</f>
        <v>1500</v>
      </c>
      <c r="D14" s="70">
        <f t="shared" si="1"/>
        <v>1500</v>
      </c>
      <c r="E14" s="70">
        <f t="shared" si="1"/>
        <v>1500</v>
      </c>
      <c r="F14" s="70">
        <f t="shared" si="1"/>
        <v>1500</v>
      </c>
      <c r="G14" s="70">
        <v>0</v>
      </c>
    </row>
    <row r="15" spans="1:7" x14ac:dyDescent="0.25">
      <c r="A15" s="30"/>
      <c r="B15" s="30"/>
      <c r="C15" s="30"/>
      <c r="D15" s="30"/>
      <c r="E15" s="30"/>
      <c r="F15" s="30"/>
      <c r="G15" s="30"/>
    </row>
    <row r="16" spans="1:7" x14ac:dyDescent="0.25">
      <c r="A16" s="29" t="s">
        <v>215</v>
      </c>
      <c r="B16" s="29">
        <v>6</v>
      </c>
      <c r="C16" s="30"/>
      <c r="D16" s="30"/>
      <c r="E16" s="71" t="s">
        <v>216</v>
      </c>
      <c r="F16" s="71" t="s">
        <v>221</v>
      </c>
      <c r="G16" s="30"/>
    </row>
    <row r="17" spans="1:8" x14ac:dyDescent="0.25">
      <c r="A17" s="29" t="s">
        <v>103</v>
      </c>
      <c r="B17" s="70">
        <v>1500</v>
      </c>
      <c r="C17" s="30"/>
      <c r="D17" s="73" t="s">
        <v>217</v>
      </c>
      <c r="E17" s="70">
        <f>B17*(1-(1+B18)^(-B16))/B18*(1+B18)</f>
        <v>7994.2150059462292</v>
      </c>
      <c r="F17" s="70">
        <f>B17*((1+B18)^B16-1)/B18*(1+B18)</f>
        <v>10713.012679687499</v>
      </c>
      <c r="G17" s="75" t="s">
        <v>217</v>
      </c>
    </row>
    <row r="18" spans="1:8" x14ac:dyDescent="0.25">
      <c r="A18" s="29" t="s">
        <v>183</v>
      </c>
      <c r="B18" s="72">
        <v>0.05</v>
      </c>
      <c r="C18" s="30"/>
      <c r="D18" s="73" t="s">
        <v>218</v>
      </c>
      <c r="E18" s="74">
        <f>PV(B18,B16,-B17,,1)</f>
        <v>7994.2150059462283</v>
      </c>
      <c r="F18" s="74">
        <f>FV(B18,B16,-B17,,1)</f>
        <v>10713.012679687499</v>
      </c>
      <c r="G18" s="75" t="s">
        <v>222</v>
      </c>
    </row>
    <row r="19" spans="1:8" x14ac:dyDescent="0.25">
      <c r="A19" s="30"/>
      <c r="B19" s="30"/>
      <c r="C19" s="73" t="s">
        <v>220</v>
      </c>
      <c r="D19" s="73" t="s">
        <v>219</v>
      </c>
      <c r="E19" s="74">
        <f>NPV(B18,B14:G14)+A14</f>
        <v>7994.2150059462283</v>
      </c>
      <c r="F19" s="70">
        <f>E19*(1+B18)^B16</f>
        <v>10713.012679687499</v>
      </c>
      <c r="G19" s="30"/>
    </row>
    <row r="21" spans="1:8" ht="15.75" x14ac:dyDescent="0.25">
      <c r="A21" s="87" t="s">
        <v>226</v>
      </c>
      <c r="B21" s="87"/>
      <c r="C21" s="87"/>
      <c r="D21" s="87"/>
      <c r="E21" s="87"/>
      <c r="F21" s="87"/>
      <c r="G21" s="87"/>
    </row>
    <row r="22" spans="1:8" x14ac:dyDescent="0.25">
      <c r="A22" s="30"/>
      <c r="B22" s="30"/>
      <c r="C22" s="30"/>
      <c r="D22" s="30"/>
      <c r="E22" s="30"/>
      <c r="F22" s="30"/>
      <c r="G22" s="30"/>
    </row>
    <row r="23" spans="1:8" x14ac:dyDescent="0.25">
      <c r="A23" s="32">
        <v>0</v>
      </c>
      <c r="B23" s="32">
        <v>1</v>
      </c>
      <c r="C23" s="32">
        <v>2</v>
      </c>
      <c r="D23" s="32">
        <v>3</v>
      </c>
      <c r="E23" s="32">
        <v>4</v>
      </c>
      <c r="F23" s="32">
        <v>5</v>
      </c>
      <c r="G23" s="32">
        <v>6</v>
      </c>
      <c r="H23" t="s">
        <v>225</v>
      </c>
    </row>
    <row r="24" spans="1:8" x14ac:dyDescent="0.25">
      <c r="A24" s="70">
        <v>0</v>
      </c>
      <c r="B24" s="70">
        <f>$B27</f>
        <v>1500</v>
      </c>
      <c r="C24" s="70">
        <f t="shared" ref="C24:G24" si="2">$B27</f>
        <v>1500</v>
      </c>
      <c r="D24" s="70">
        <f t="shared" si="2"/>
        <v>1500</v>
      </c>
      <c r="E24" s="70">
        <f t="shared" si="2"/>
        <v>1500</v>
      </c>
      <c r="F24" s="70">
        <f t="shared" si="2"/>
        <v>1500</v>
      </c>
      <c r="G24" s="70">
        <f t="shared" si="2"/>
        <v>1500</v>
      </c>
      <c r="H24" t="s">
        <v>225</v>
      </c>
    </row>
    <row r="25" spans="1:8" x14ac:dyDescent="0.25">
      <c r="A25" s="30"/>
      <c r="B25" s="30"/>
      <c r="C25" s="30"/>
      <c r="D25" s="30"/>
      <c r="E25" s="30"/>
      <c r="F25" s="30"/>
      <c r="G25" s="30"/>
    </row>
    <row r="26" spans="1:8" x14ac:dyDescent="0.25">
      <c r="A26" s="29" t="s">
        <v>215</v>
      </c>
      <c r="B26" s="29" t="s">
        <v>224</v>
      </c>
      <c r="C26" s="30"/>
      <c r="D26" s="30"/>
      <c r="E26" s="71" t="s">
        <v>216</v>
      </c>
      <c r="F26" s="71" t="s">
        <v>221</v>
      </c>
      <c r="G26" s="30"/>
    </row>
    <row r="27" spans="1:8" x14ac:dyDescent="0.25">
      <c r="A27" s="29" t="s">
        <v>103</v>
      </c>
      <c r="B27" s="70">
        <v>1500</v>
      </c>
      <c r="C27" s="30"/>
      <c r="D27" s="73" t="s">
        <v>217</v>
      </c>
      <c r="E27" s="70">
        <f>B27/B28</f>
        <v>30000</v>
      </c>
      <c r="F27" s="70"/>
      <c r="G27" s="75" t="s">
        <v>217</v>
      </c>
    </row>
    <row r="28" spans="1:8" x14ac:dyDescent="0.25">
      <c r="A28" s="29" t="s">
        <v>183</v>
      </c>
      <c r="B28" s="72">
        <v>0.05</v>
      </c>
      <c r="C28" s="30"/>
      <c r="D28" s="73" t="s">
        <v>218</v>
      </c>
      <c r="E28" s="74"/>
      <c r="F28" s="74"/>
      <c r="G28" s="75" t="s">
        <v>222</v>
      </c>
    </row>
    <row r="29" spans="1:8" x14ac:dyDescent="0.25">
      <c r="A29" s="30"/>
      <c r="B29" s="30"/>
      <c r="C29" s="73" t="s">
        <v>220</v>
      </c>
      <c r="D29" s="73" t="s">
        <v>219</v>
      </c>
      <c r="E29" s="74"/>
      <c r="F29" s="70"/>
      <c r="G29" s="30"/>
    </row>
    <row r="31" spans="1:8" ht="15.75" x14ac:dyDescent="0.25">
      <c r="A31" s="87" t="s">
        <v>227</v>
      </c>
      <c r="B31" s="87"/>
      <c r="C31" s="87"/>
      <c r="D31" s="87"/>
      <c r="E31" s="87"/>
      <c r="F31" s="87"/>
      <c r="G31" s="87"/>
    </row>
    <row r="32" spans="1:8" x14ac:dyDescent="0.25">
      <c r="A32" s="30"/>
      <c r="B32" s="30"/>
      <c r="C32" s="30"/>
      <c r="D32" s="30"/>
      <c r="E32" s="30"/>
      <c r="F32" s="30"/>
      <c r="G32" s="30"/>
    </row>
    <row r="33" spans="1:9" x14ac:dyDescent="0.25">
      <c r="A33" s="32">
        <v>0</v>
      </c>
      <c r="B33" s="32">
        <v>1</v>
      </c>
      <c r="C33" s="32">
        <v>2</v>
      </c>
      <c r="D33" s="32">
        <v>3</v>
      </c>
      <c r="E33" s="32">
        <v>4</v>
      </c>
      <c r="F33" s="32">
        <v>5</v>
      </c>
      <c r="G33" s="32">
        <v>6</v>
      </c>
      <c r="H33" t="s">
        <v>225</v>
      </c>
    </row>
    <row r="34" spans="1:9" x14ac:dyDescent="0.25">
      <c r="A34" s="70">
        <f>$B27</f>
        <v>1500</v>
      </c>
      <c r="B34" s="70">
        <f>$B27</f>
        <v>1500</v>
      </c>
      <c r="C34" s="70">
        <f t="shared" ref="C34:F34" si="3">$B27</f>
        <v>1500</v>
      </c>
      <c r="D34" s="70">
        <f t="shared" si="3"/>
        <v>1500</v>
      </c>
      <c r="E34" s="70">
        <f t="shared" si="3"/>
        <v>1500</v>
      </c>
      <c r="F34" s="70">
        <f t="shared" si="3"/>
        <v>1500</v>
      </c>
      <c r="G34" s="70">
        <v>0</v>
      </c>
      <c r="H34" t="s">
        <v>225</v>
      </c>
    </row>
    <row r="35" spans="1:9" x14ac:dyDescent="0.25">
      <c r="A35" s="30"/>
      <c r="B35" s="30"/>
      <c r="C35" s="30"/>
      <c r="D35" s="30"/>
      <c r="E35" s="30"/>
      <c r="F35" s="30"/>
      <c r="G35" s="30"/>
    </row>
    <row r="36" spans="1:9" x14ac:dyDescent="0.25">
      <c r="A36" s="29" t="s">
        <v>215</v>
      </c>
      <c r="B36" s="29" t="s">
        <v>224</v>
      </c>
      <c r="C36" s="30"/>
      <c r="D36" s="30"/>
      <c r="E36" s="71" t="s">
        <v>216</v>
      </c>
      <c r="F36" s="71" t="s">
        <v>221</v>
      </c>
      <c r="G36" s="30"/>
    </row>
    <row r="37" spans="1:9" x14ac:dyDescent="0.25">
      <c r="A37" s="29" t="s">
        <v>103</v>
      </c>
      <c r="B37" s="70">
        <v>1500</v>
      </c>
      <c r="C37" s="30"/>
      <c r="D37" s="73" t="s">
        <v>217</v>
      </c>
      <c r="E37" s="70">
        <f>B37/B38*(1+B38)</f>
        <v>31500</v>
      </c>
      <c r="F37" s="70"/>
      <c r="G37" s="75" t="s">
        <v>217</v>
      </c>
    </row>
    <row r="38" spans="1:9" x14ac:dyDescent="0.25">
      <c r="A38" s="29" t="s">
        <v>183</v>
      </c>
      <c r="B38" s="72">
        <v>0.05</v>
      </c>
      <c r="C38" s="30"/>
      <c r="D38" s="73" t="s">
        <v>218</v>
      </c>
      <c r="E38" s="74"/>
      <c r="F38" s="74"/>
      <c r="G38" s="75" t="s">
        <v>222</v>
      </c>
    </row>
    <row r="39" spans="1:9" x14ac:dyDescent="0.25">
      <c r="A39" s="30"/>
      <c r="B39" s="30"/>
      <c r="C39" s="73" t="s">
        <v>220</v>
      </c>
      <c r="D39" s="73" t="s">
        <v>219</v>
      </c>
      <c r="E39" s="74"/>
      <c r="F39" s="70"/>
      <c r="G39" s="30"/>
    </row>
    <row r="41" spans="1:9" ht="15.75" x14ac:dyDescent="0.25">
      <c r="A41" s="87" t="s">
        <v>231</v>
      </c>
      <c r="B41" s="87"/>
      <c r="C41" s="87"/>
      <c r="D41" s="87"/>
      <c r="E41" s="87"/>
      <c r="F41" s="87"/>
      <c r="G41" s="87"/>
    </row>
    <row r="42" spans="1:9" x14ac:dyDescent="0.25">
      <c r="A42" s="30"/>
      <c r="B42" s="30"/>
      <c r="C42" s="30"/>
      <c r="D42" s="30"/>
      <c r="E42" s="30"/>
      <c r="F42" s="30"/>
      <c r="G42" s="30"/>
    </row>
    <row r="43" spans="1:9" x14ac:dyDescent="0.25">
      <c r="A43" s="77"/>
      <c r="B43" s="77"/>
      <c r="C43" s="32">
        <v>0</v>
      </c>
      <c r="D43" s="32">
        <v>1</v>
      </c>
      <c r="E43" s="32">
        <v>2</v>
      </c>
      <c r="F43" s="32">
        <v>3</v>
      </c>
      <c r="G43" s="32">
        <v>4</v>
      </c>
      <c r="H43" s="32">
        <v>5</v>
      </c>
      <c r="I43" s="32">
        <v>6</v>
      </c>
    </row>
    <row r="44" spans="1:9" x14ac:dyDescent="0.25">
      <c r="C44" s="70">
        <v>0</v>
      </c>
      <c r="D44" s="70">
        <f>$B47</f>
        <v>1500</v>
      </c>
      <c r="E44" s="70">
        <f t="shared" ref="E44:I44" si="4">$B47</f>
        <v>1500</v>
      </c>
      <c r="F44" s="70">
        <f t="shared" si="4"/>
        <v>1500</v>
      </c>
      <c r="G44" s="70">
        <f t="shared" si="4"/>
        <v>1500</v>
      </c>
      <c r="H44" s="70">
        <f t="shared" si="4"/>
        <v>1500</v>
      </c>
      <c r="I44" s="70">
        <f t="shared" si="4"/>
        <v>1500</v>
      </c>
    </row>
    <row r="45" spans="1:9" x14ac:dyDescent="0.25">
      <c r="A45" s="30"/>
      <c r="B45" s="30"/>
      <c r="C45" s="30"/>
      <c r="D45" s="30"/>
      <c r="E45" s="30"/>
      <c r="F45" s="30"/>
      <c r="G45" s="30"/>
    </row>
    <row r="46" spans="1:9" x14ac:dyDescent="0.25">
      <c r="A46" s="29" t="s">
        <v>215</v>
      </c>
      <c r="B46" s="29">
        <v>6</v>
      </c>
      <c r="C46" s="30"/>
      <c r="D46" s="30"/>
      <c r="E46" s="71" t="s">
        <v>228</v>
      </c>
    </row>
    <row r="47" spans="1:9" x14ac:dyDescent="0.25">
      <c r="A47" s="29" t="s">
        <v>103</v>
      </c>
      <c r="B47" s="70">
        <v>1500</v>
      </c>
      <c r="C47" s="30"/>
      <c r="D47" s="73" t="s">
        <v>229</v>
      </c>
      <c r="E47" s="70">
        <f>PV(B48,B46,-B47)*(1+B48)^(-B49)</f>
        <v>6905.7034928808798</v>
      </c>
    </row>
    <row r="48" spans="1:9" x14ac:dyDescent="0.25">
      <c r="A48" s="29" t="s">
        <v>183</v>
      </c>
      <c r="B48" s="72">
        <v>0.05</v>
      </c>
    </row>
    <row r="49" spans="1:10" x14ac:dyDescent="0.25">
      <c r="A49" s="76" t="s">
        <v>230</v>
      </c>
      <c r="B49" s="29">
        <v>2</v>
      </c>
    </row>
    <row r="51" spans="1:10" ht="15.75" x14ac:dyDescent="0.25">
      <c r="A51" s="87" t="s">
        <v>232</v>
      </c>
      <c r="B51" s="87"/>
      <c r="C51" s="87"/>
      <c r="D51" s="87"/>
      <c r="E51" s="87"/>
      <c r="F51" s="87"/>
      <c r="G51" s="87"/>
    </row>
    <row r="52" spans="1:10" x14ac:dyDescent="0.25">
      <c r="A52" s="30"/>
      <c r="B52" s="30"/>
      <c r="C52" s="30"/>
      <c r="D52" s="30"/>
      <c r="E52" s="30"/>
      <c r="F52" s="30"/>
      <c r="G52" s="30"/>
    </row>
    <row r="53" spans="1:10" x14ac:dyDescent="0.25">
      <c r="A53" s="77"/>
      <c r="B53" s="77"/>
      <c r="C53" s="32">
        <v>0</v>
      </c>
      <c r="D53" s="32">
        <v>1</v>
      </c>
      <c r="E53" s="32">
        <v>2</v>
      </c>
      <c r="F53" s="32">
        <v>3</v>
      </c>
      <c r="G53" s="32">
        <v>4</v>
      </c>
      <c r="H53" s="32">
        <v>5</v>
      </c>
      <c r="I53" s="32">
        <v>6</v>
      </c>
    </row>
    <row r="54" spans="1:10" x14ac:dyDescent="0.25">
      <c r="A54" s="30"/>
      <c r="B54" s="30"/>
      <c r="C54" s="70">
        <f>$B57</f>
        <v>1500</v>
      </c>
      <c r="D54" s="70">
        <f t="shared" ref="D54:H54" si="5">$B57</f>
        <v>1500</v>
      </c>
      <c r="E54" s="70">
        <f t="shared" si="5"/>
        <v>1500</v>
      </c>
      <c r="F54" s="70">
        <f t="shared" si="5"/>
        <v>1500</v>
      </c>
      <c r="G54" s="70">
        <f t="shared" si="5"/>
        <v>1500</v>
      </c>
      <c r="H54" s="70">
        <f t="shared" si="5"/>
        <v>1500</v>
      </c>
      <c r="I54" s="70">
        <v>0</v>
      </c>
    </row>
    <row r="55" spans="1:10" x14ac:dyDescent="0.25">
      <c r="A55" s="30"/>
      <c r="B55" s="30"/>
      <c r="C55" s="30"/>
      <c r="D55" s="30"/>
      <c r="E55" s="30"/>
      <c r="F55" s="30"/>
      <c r="G55" s="30"/>
    </row>
    <row r="56" spans="1:10" x14ac:dyDescent="0.25">
      <c r="A56" s="29" t="s">
        <v>215</v>
      </c>
      <c r="B56" s="29">
        <v>6</v>
      </c>
      <c r="C56" s="30"/>
      <c r="D56" s="30"/>
      <c r="E56" s="71" t="s">
        <v>228</v>
      </c>
      <c r="F56" s="30"/>
      <c r="G56" s="30"/>
    </row>
    <row r="57" spans="1:10" x14ac:dyDescent="0.25">
      <c r="A57" s="29" t="s">
        <v>103</v>
      </c>
      <c r="B57" s="70">
        <v>1500</v>
      </c>
      <c r="C57" s="30"/>
      <c r="D57" s="73" t="s">
        <v>229</v>
      </c>
      <c r="E57" s="70">
        <f>PV(B58,B56,-B57,,1)*(1+B58)^(-B59)</f>
        <v>7250.9886675249227</v>
      </c>
      <c r="F57" s="30"/>
      <c r="G57" s="30"/>
    </row>
    <row r="58" spans="1:10" x14ac:dyDescent="0.25">
      <c r="A58" s="29" t="s">
        <v>183</v>
      </c>
      <c r="B58" s="72">
        <v>0.05</v>
      </c>
      <c r="C58" s="30"/>
      <c r="D58" s="30"/>
      <c r="E58" s="25"/>
      <c r="F58" s="30"/>
      <c r="G58" s="30"/>
    </row>
    <row r="59" spans="1:10" x14ac:dyDescent="0.25">
      <c r="A59" s="76" t="s">
        <v>230</v>
      </c>
      <c r="B59" s="29">
        <v>2</v>
      </c>
      <c r="C59" s="30"/>
      <c r="D59" s="30"/>
      <c r="E59" s="30"/>
      <c r="F59" s="30"/>
      <c r="G59" s="30"/>
    </row>
    <row r="61" spans="1:10" ht="15.75" x14ac:dyDescent="0.25">
      <c r="A61" s="87" t="s">
        <v>233</v>
      </c>
      <c r="B61" s="87"/>
      <c r="C61" s="87"/>
      <c r="D61" s="87"/>
      <c r="E61" s="87"/>
      <c r="F61" s="87"/>
      <c r="G61" s="87"/>
      <c r="H61" s="30"/>
      <c r="I61" s="30"/>
    </row>
    <row r="62" spans="1:10" x14ac:dyDescent="0.25">
      <c r="A62" s="30"/>
      <c r="B62" s="30"/>
      <c r="C62" s="30"/>
      <c r="D62" s="30"/>
      <c r="E62" s="30"/>
      <c r="F62" s="30"/>
      <c r="G62" s="30"/>
      <c r="H62" s="30"/>
      <c r="I62" s="30"/>
    </row>
    <row r="63" spans="1:10" x14ac:dyDescent="0.25">
      <c r="A63" s="77"/>
      <c r="B63" s="77"/>
      <c r="C63" s="32">
        <v>0</v>
      </c>
      <c r="D63" s="32">
        <v>1</v>
      </c>
      <c r="E63" s="32">
        <v>2</v>
      </c>
      <c r="F63" s="32">
        <v>3</v>
      </c>
      <c r="G63" s="32">
        <v>4</v>
      </c>
      <c r="H63" s="32">
        <v>5</v>
      </c>
      <c r="I63" s="32">
        <v>6</v>
      </c>
      <c r="J63" t="s">
        <v>225</v>
      </c>
    </row>
    <row r="64" spans="1:10" x14ac:dyDescent="0.25">
      <c r="A64" s="30"/>
      <c r="B64" s="30"/>
      <c r="C64" s="70">
        <v>0</v>
      </c>
      <c r="D64" s="70">
        <f>$B67</f>
        <v>1500</v>
      </c>
      <c r="E64" s="70">
        <f t="shared" ref="E64:I64" si="6">$B67</f>
        <v>1500</v>
      </c>
      <c r="F64" s="70">
        <f t="shared" si="6"/>
        <v>1500</v>
      </c>
      <c r="G64" s="70">
        <f t="shared" si="6"/>
        <v>1500</v>
      </c>
      <c r="H64" s="70">
        <f t="shared" si="6"/>
        <v>1500</v>
      </c>
      <c r="I64" s="70">
        <f t="shared" si="6"/>
        <v>1500</v>
      </c>
      <c r="J64" t="s">
        <v>225</v>
      </c>
    </row>
    <row r="65" spans="1:10" x14ac:dyDescent="0.25">
      <c r="A65" s="30"/>
      <c r="B65" s="30"/>
      <c r="C65" s="30"/>
      <c r="D65" s="30"/>
      <c r="E65" s="30"/>
      <c r="F65" s="30"/>
      <c r="G65" s="30"/>
      <c r="H65" s="30"/>
      <c r="I65" s="30"/>
    </row>
    <row r="66" spans="1:10" x14ac:dyDescent="0.25">
      <c r="A66" s="29" t="s">
        <v>215</v>
      </c>
      <c r="B66" s="29" t="s">
        <v>224</v>
      </c>
      <c r="C66" s="30"/>
      <c r="D66" s="30"/>
      <c r="E66" s="71" t="s">
        <v>228</v>
      </c>
      <c r="F66" s="30"/>
      <c r="G66" s="30"/>
      <c r="H66" s="30"/>
      <c r="I66" s="30"/>
    </row>
    <row r="67" spans="1:10" x14ac:dyDescent="0.25">
      <c r="A67" s="29" t="s">
        <v>103</v>
      </c>
      <c r="B67" s="70">
        <v>1500</v>
      </c>
      <c r="C67" s="30"/>
      <c r="D67" s="73" t="s">
        <v>229</v>
      </c>
      <c r="E67" s="70">
        <f>B67/B68*(1+B68)^(-B69)</f>
        <v>27210.884353741494</v>
      </c>
      <c r="F67" s="30"/>
      <c r="G67" s="30"/>
      <c r="H67" s="30"/>
      <c r="I67" s="30"/>
    </row>
    <row r="68" spans="1:10" x14ac:dyDescent="0.25">
      <c r="A68" s="29" t="s">
        <v>183</v>
      </c>
      <c r="B68" s="72">
        <v>0.05</v>
      </c>
      <c r="C68" s="30"/>
      <c r="D68" s="30"/>
      <c r="E68" s="30"/>
      <c r="F68" s="30"/>
      <c r="G68" s="30"/>
      <c r="H68" s="30"/>
      <c r="I68" s="30"/>
    </row>
    <row r="69" spans="1:10" x14ac:dyDescent="0.25">
      <c r="A69" s="76" t="s">
        <v>230</v>
      </c>
      <c r="B69" s="29">
        <v>2</v>
      </c>
      <c r="C69" s="30"/>
      <c r="D69" s="30"/>
      <c r="E69" s="30"/>
      <c r="F69" s="30"/>
      <c r="G69" s="30"/>
      <c r="H69" s="30"/>
      <c r="I69" s="30"/>
    </row>
    <row r="71" spans="1:10" ht="15.75" x14ac:dyDescent="0.25">
      <c r="A71" s="87" t="s">
        <v>234</v>
      </c>
      <c r="B71" s="87"/>
      <c r="C71" s="87"/>
      <c r="D71" s="87"/>
      <c r="E71" s="87"/>
      <c r="F71" s="87"/>
      <c r="G71" s="87"/>
      <c r="H71" s="30"/>
      <c r="I71" s="30"/>
    </row>
    <row r="72" spans="1:10" x14ac:dyDescent="0.25">
      <c r="A72" s="30"/>
      <c r="B72" s="30"/>
      <c r="C72" s="30"/>
      <c r="D72" s="30"/>
      <c r="E72" s="30"/>
      <c r="F72" s="30"/>
      <c r="G72" s="30"/>
      <c r="H72" s="30"/>
      <c r="I72" s="30"/>
    </row>
    <row r="73" spans="1:10" x14ac:dyDescent="0.25">
      <c r="A73" s="77"/>
      <c r="B73" s="77"/>
      <c r="C73" s="32">
        <v>0</v>
      </c>
      <c r="D73" s="32">
        <v>1</v>
      </c>
      <c r="E73" s="32">
        <v>2</v>
      </c>
      <c r="F73" s="32">
        <v>3</v>
      </c>
      <c r="G73" s="32">
        <v>4</v>
      </c>
      <c r="H73" s="32">
        <v>5</v>
      </c>
      <c r="I73" s="32">
        <v>6</v>
      </c>
      <c r="J73" t="s">
        <v>225</v>
      </c>
    </row>
    <row r="74" spans="1:10" x14ac:dyDescent="0.25">
      <c r="A74" s="30"/>
      <c r="B74" s="30"/>
      <c r="C74" s="70">
        <f>$B77</f>
        <v>1500</v>
      </c>
      <c r="D74" s="70">
        <f t="shared" ref="D74:H74" si="7">$B77</f>
        <v>1500</v>
      </c>
      <c r="E74" s="70">
        <f t="shared" si="7"/>
        <v>1500</v>
      </c>
      <c r="F74" s="70">
        <f t="shared" si="7"/>
        <v>1500</v>
      </c>
      <c r="G74" s="70">
        <f t="shared" si="7"/>
        <v>1500</v>
      </c>
      <c r="H74" s="70">
        <f t="shared" si="7"/>
        <v>1500</v>
      </c>
      <c r="I74" s="70">
        <v>0</v>
      </c>
      <c r="J74" t="s">
        <v>225</v>
      </c>
    </row>
    <row r="75" spans="1:10" x14ac:dyDescent="0.25">
      <c r="A75" s="30"/>
      <c r="B75" s="30"/>
      <c r="C75" s="30"/>
      <c r="D75" s="30"/>
      <c r="E75" s="30"/>
      <c r="F75" s="30"/>
      <c r="G75" s="30"/>
      <c r="H75" s="30"/>
      <c r="I75" s="30"/>
    </row>
    <row r="76" spans="1:10" x14ac:dyDescent="0.25">
      <c r="A76" s="29" t="s">
        <v>215</v>
      </c>
      <c r="B76" s="29">
        <v>6</v>
      </c>
      <c r="C76" s="30"/>
      <c r="D76" s="30"/>
      <c r="E76" s="71" t="s">
        <v>228</v>
      </c>
      <c r="F76" s="30"/>
      <c r="G76" s="30"/>
      <c r="H76" s="30"/>
      <c r="I76" s="30"/>
    </row>
    <row r="77" spans="1:10" x14ac:dyDescent="0.25">
      <c r="A77" s="29" t="s">
        <v>103</v>
      </c>
      <c r="B77" s="70">
        <v>1500</v>
      </c>
      <c r="C77" s="30"/>
      <c r="D77" s="73" t="s">
        <v>229</v>
      </c>
      <c r="E77" s="70">
        <f>B77/B78*(1+B78)*(1+B78)^(-B79)</f>
        <v>28571.428571428569</v>
      </c>
      <c r="F77" s="30"/>
      <c r="G77" s="30"/>
      <c r="H77" s="30"/>
      <c r="I77" s="30"/>
    </row>
    <row r="78" spans="1:10" x14ac:dyDescent="0.25">
      <c r="A78" s="29" t="s">
        <v>183</v>
      </c>
      <c r="B78" s="72">
        <v>0.05</v>
      </c>
      <c r="C78" s="30"/>
      <c r="D78" s="30"/>
      <c r="E78" s="25"/>
      <c r="F78" s="30"/>
      <c r="G78" s="30"/>
      <c r="H78" s="30"/>
      <c r="I78" s="30"/>
    </row>
    <row r="79" spans="1:10" x14ac:dyDescent="0.25">
      <c r="A79" s="76" t="s">
        <v>230</v>
      </c>
      <c r="B79" s="29">
        <v>2</v>
      </c>
      <c r="C79" s="30"/>
      <c r="D79" s="30"/>
      <c r="E79" s="30"/>
      <c r="F79" s="30"/>
      <c r="G79" s="30"/>
      <c r="H79" s="30"/>
      <c r="I79" s="30"/>
    </row>
    <row r="81" spans="1:9" ht="15.75" x14ac:dyDescent="0.25">
      <c r="A81" s="87" t="s">
        <v>235</v>
      </c>
      <c r="B81" s="87"/>
      <c r="C81" s="87"/>
      <c r="D81" s="87"/>
      <c r="E81" s="87"/>
      <c r="F81" s="87"/>
      <c r="G81" s="87"/>
    </row>
    <row r="82" spans="1:9" x14ac:dyDescent="0.25">
      <c r="A82" s="30"/>
      <c r="B82" s="30"/>
      <c r="C82" s="30"/>
      <c r="D82" s="30"/>
      <c r="E82" s="30"/>
      <c r="F82" s="30"/>
      <c r="G82" s="30"/>
    </row>
    <row r="83" spans="1:9" x14ac:dyDescent="0.25">
      <c r="A83" s="32">
        <v>0</v>
      </c>
      <c r="B83" s="32">
        <v>1</v>
      </c>
      <c r="C83" s="32">
        <v>2</v>
      </c>
      <c r="D83" s="32">
        <v>3</v>
      </c>
      <c r="E83" s="32">
        <v>4</v>
      </c>
      <c r="F83" s="32">
        <v>5</v>
      </c>
      <c r="G83" s="32">
        <v>6</v>
      </c>
      <c r="H83" s="77"/>
      <c r="I83" s="77"/>
    </row>
    <row r="84" spans="1:9" x14ac:dyDescent="0.25">
      <c r="A84" s="70">
        <v>0</v>
      </c>
      <c r="B84" s="70">
        <f>$B87</f>
        <v>1500</v>
      </c>
      <c r="C84" s="70">
        <f t="shared" ref="C84:G84" si="8">$B87</f>
        <v>1500</v>
      </c>
      <c r="D84" s="70">
        <f t="shared" si="8"/>
        <v>1500</v>
      </c>
      <c r="E84" s="70">
        <f t="shared" si="8"/>
        <v>1500</v>
      </c>
      <c r="F84" s="70">
        <f t="shared" si="8"/>
        <v>1500</v>
      </c>
      <c r="G84" s="70">
        <f t="shared" si="8"/>
        <v>1500</v>
      </c>
    </row>
    <row r="85" spans="1:9" x14ac:dyDescent="0.25">
      <c r="A85" s="30"/>
      <c r="B85" s="30"/>
      <c r="C85" s="30"/>
      <c r="D85" s="30"/>
      <c r="E85" s="30"/>
      <c r="F85" s="30"/>
      <c r="G85" s="30"/>
    </row>
    <row r="86" spans="1:9" x14ac:dyDescent="0.25">
      <c r="A86" s="29" t="s">
        <v>215</v>
      </c>
      <c r="B86" s="29">
        <v>6</v>
      </c>
      <c r="C86" s="30"/>
      <c r="F86" s="71" t="s">
        <v>238</v>
      </c>
      <c r="G86" s="30"/>
    </row>
    <row r="87" spans="1:9" x14ac:dyDescent="0.25">
      <c r="A87" s="29" t="s">
        <v>103</v>
      </c>
      <c r="B87" s="70">
        <v>1500</v>
      </c>
      <c r="C87" s="30"/>
      <c r="F87" s="70">
        <f>FV(B88,B86,-B87)*(1+B88)^B89</f>
        <v>11248.663313671876</v>
      </c>
      <c r="G87" s="75" t="s">
        <v>237</v>
      </c>
    </row>
    <row r="88" spans="1:9" x14ac:dyDescent="0.25">
      <c r="A88" s="29" t="s">
        <v>183</v>
      </c>
      <c r="B88" s="72">
        <v>0.05</v>
      </c>
    </row>
    <row r="89" spans="1:9" x14ac:dyDescent="0.25">
      <c r="A89" s="76" t="s">
        <v>236</v>
      </c>
      <c r="B89" s="29">
        <v>2</v>
      </c>
    </row>
    <row r="91" spans="1:9" ht="15.75" x14ac:dyDescent="0.25">
      <c r="A91" s="87" t="s">
        <v>239</v>
      </c>
      <c r="B91" s="87"/>
      <c r="C91" s="87"/>
      <c r="D91" s="87"/>
      <c r="E91" s="87"/>
      <c r="F91" s="87"/>
      <c r="G91" s="87"/>
      <c r="H91" s="30"/>
      <c r="I91" s="30"/>
    </row>
    <row r="92" spans="1:9" x14ac:dyDescent="0.25">
      <c r="A92" s="30"/>
      <c r="B92" s="30"/>
      <c r="C92" s="30"/>
      <c r="D92" s="30"/>
      <c r="E92" s="30"/>
      <c r="F92" s="30"/>
      <c r="G92" s="30"/>
      <c r="H92" s="30"/>
      <c r="I92" s="30"/>
    </row>
    <row r="93" spans="1:9" x14ac:dyDescent="0.25">
      <c r="A93" s="32">
        <v>0</v>
      </c>
      <c r="B93" s="32">
        <v>1</v>
      </c>
      <c r="C93" s="32">
        <v>2</v>
      </c>
      <c r="D93" s="32">
        <v>3</v>
      </c>
      <c r="E93" s="32">
        <v>4</v>
      </c>
      <c r="F93" s="32">
        <v>5</v>
      </c>
      <c r="G93" s="32">
        <v>6</v>
      </c>
      <c r="H93" s="77"/>
      <c r="I93" s="77"/>
    </row>
    <row r="94" spans="1:9" x14ac:dyDescent="0.25">
      <c r="A94" s="70">
        <f>$B97</f>
        <v>1500</v>
      </c>
      <c r="B94" s="70">
        <f t="shared" ref="B94:F94" si="9">$B97</f>
        <v>1500</v>
      </c>
      <c r="C94" s="70">
        <f t="shared" si="9"/>
        <v>1500</v>
      </c>
      <c r="D94" s="70">
        <f t="shared" si="9"/>
        <v>1500</v>
      </c>
      <c r="E94" s="70">
        <f t="shared" si="9"/>
        <v>1500</v>
      </c>
      <c r="F94" s="70">
        <f t="shared" si="9"/>
        <v>1500</v>
      </c>
      <c r="G94" s="70">
        <v>0</v>
      </c>
      <c r="H94" s="30"/>
      <c r="I94" s="30"/>
    </row>
    <row r="95" spans="1:9" x14ac:dyDescent="0.25">
      <c r="A95" s="30"/>
      <c r="B95" s="30"/>
      <c r="C95" s="30"/>
      <c r="D95" s="30"/>
      <c r="E95" s="30"/>
      <c r="F95" s="30"/>
      <c r="G95" s="30"/>
      <c r="H95" s="30"/>
      <c r="I95" s="30"/>
    </row>
    <row r="96" spans="1:9" x14ac:dyDescent="0.25">
      <c r="A96" s="29" t="s">
        <v>215</v>
      </c>
      <c r="B96" s="29">
        <v>6</v>
      </c>
      <c r="C96" s="30"/>
      <c r="D96" s="30"/>
      <c r="E96" s="30"/>
      <c r="F96" s="71" t="s">
        <v>238</v>
      </c>
      <c r="G96" s="30"/>
      <c r="H96" s="30"/>
      <c r="I96" s="30"/>
    </row>
    <row r="97" spans="1:9" x14ac:dyDescent="0.25">
      <c r="A97" s="29" t="s">
        <v>103</v>
      </c>
      <c r="B97" s="70">
        <v>1500</v>
      </c>
      <c r="C97" s="30"/>
      <c r="D97" s="30"/>
      <c r="E97" s="30"/>
      <c r="F97" s="70">
        <f>FV(B98,B96,-B97,,1)*(1+B98)^B99</f>
        <v>11811.096479355469</v>
      </c>
      <c r="G97" s="75" t="s">
        <v>237</v>
      </c>
      <c r="H97" s="30"/>
      <c r="I97" s="30"/>
    </row>
    <row r="98" spans="1:9" x14ac:dyDescent="0.25">
      <c r="A98" s="29" t="s">
        <v>183</v>
      </c>
      <c r="B98" s="72">
        <v>0.05</v>
      </c>
      <c r="C98" s="30"/>
      <c r="D98" s="30"/>
      <c r="E98" s="30"/>
      <c r="F98" s="30"/>
      <c r="G98" s="30"/>
      <c r="H98" s="30"/>
      <c r="I98" s="30"/>
    </row>
    <row r="99" spans="1:9" x14ac:dyDescent="0.25">
      <c r="A99" s="76" t="s">
        <v>236</v>
      </c>
      <c r="B99" s="29">
        <v>2</v>
      </c>
      <c r="C99" s="30"/>
      <c r="D99" s="30"/>
      <c r="E99" s="30"/>
      <c r="F99" s="30"/>
      <c r="G99" s="30"/>
      <c r="H99" s="30"/>
      <c r="I99" s="30"/>
    </row>
  </sheetData>
  <mergeCells count="10">
    <mergeCell ref="A61:G61"/>
    <mergeCell ref="A71:G71"/>
    <mergeCell ref="A81:G81"/>
    <mergeCell ref="A91:G91"/>
    <mergeCell ref="A1:G1"/>
    <mergeCell ref="A11:G11"/>
    <mergeCell ref="A21:G21"/>
    <mergeCell ref="A31:G31"/>
    <mergeCell ref="A41:G41"/>
    <mergeCell ref="A51:G5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topLeftCell="A64" zoomScale="200" zoomScaleNormal="200" workbookViewId="0">
      <selection activeCell="B81" sqref="B81"/>
    </sheetView>
  </sheetViews>
  <sheetFormatPr baseColWidth="10" defaultRowHeight="15" x14ac:dyDescent="0.25"/>
  <cols>
    <col min="2" max="2" width="12.28515625" bestFit="1" customWidth="1"/>
    <col min="5" max="5" width="12.28515625" bestFit="1" customWidth="1"/>
    <col min="6" max="6" width="14" bestFit="1" customWidth="1"/>
  </cols>
  <sheetData>
    <row r="1" spans="1:7" x14ac:dyDescent="0.25">
      <c r="A1" s="56" t="s">
        <v>240</v>
      </c>
    </row>
    <row r="2" spans="1:7" x14ac:dyDescent="0.25">
      <c r="A2" s="88" t="s">
        <v>241</v>
      </c>
    </row>
    <row r="4" spans="1:7" ht="15.75" x14ac:dyDescent="0.25">
      <c r="A4" s="87" t="s">
        <v>214</v>
      </c>
      <c r="B4" s="87"/>
      <c r="C4" s="87"/>
      <c r="D4" s="87"/>
      <c r="E4" s="87"/>
      <c r="F4" s="87"/>
      <c r="G4" s="87"/>
    </row>
    <row r="5" spans="1:7" x14ac:dyDescent="0.25">
      <c r="A5" s="30"/>
      <c r="B5" s="30"/>
      <c r="C5" s="30"/>
      <c r="D5" s="30"/>
      <c r="E5" s="30"/>
      <c r="F5" s="30"/>
      <c r="G5" s="30"/>
    </row>
    <row r="6" spans="1:7" x14ac:dyDescent="0.25">
      <c r="A6" s="32">
        <v>0</v>
      </c>
      <c r="B6" s="32">
        <v>1</v>
      </c>
      <c r="C6" s="32">
        <v>2</v>
      </c>
      <c r="D6" s="32">
        <v>3</v>
      </c>
      <c r="E6" s="32">
        <v>4</v>
      </c>
      <c r="F6" s="32">
        <v>5</v>
      </c>
      <c r="G6" s="32">
        <v>6</v>
      </c>
    </row>
    <row r="7" spans="1:7" x14ac:dyDescent="0.25">
      <c r="A7" s="70">
        <v>0</v>
      </c>
      <c r="B7" s="70">
        <f>$B10</f>
        <v>5000</v>
      </c>
      <c r="C7" s="70">
        <f t="shared" ref="C7:G7" si="0">$B10</f>
        <v>5000</v>
      </c>
      <c r="D7" s="70">
        <f t="shared" si="0"/>
        <v>5000</v>
      </c>
      <c r="E7" s="70">
        <f t="shared" si="0"/>
        <v>5000</v>
      </c>
      <c r="F7" s="70">
        <f t="shared" si="0"/>
        <v>5000</v>
      </c>
      <c r="G7" s="70">
        <f t="shared" si="0"/>
        <v>5000</v>
      </c>
    </row>
    <row r="8" spans="1:7" x14ac:dyDescent="0.25">
      <c r="A8" s="30"/>
      <c r="B8" s="30"/>
      <c r="C8" s="30"/>
      <c r="D8" s="30"/>
      <c r="E8" s="30"/>
      <c r="F8" s="30"/>
      <c r="G8" s="30"/>
    </row>
    <row r="9" spans="1:7" x14ac:dyDescent="0.25">
      <c r="A9" s="29" t="s">
        <v>215</v>
      </c>
      <c r="B9" s="29">
        <v>6</v>
      </c>
      <c r="C9" s="30"/>
      <c r="D9" s="30"/>
      <c r="E9" s="71" t="s">
        <v>216</v>
      </c>
      <c r="F9" s="71" t="s">
        <v>221</v>
      </c>
      <c r="G9" s="30"/>
    </row>
    <row r="10" spans="1:7" x14ac:dyDescent="0.25">
      <c r="A10" s="29" t="s">
        <v>103</v>
      </c>
      <c r="B10" s="70">
        <v>5000</v>
      </c>
      <c r="C10" s="30"/>
      <c r="D10" s="73" t="s">
        <v>217</v>
      </c>
      <c r="E10" s="70">
        <f>B10*(1-(1+B11)^(-B9))/B11</f>
        <v>26210.684283731785</v>
      </c>
      <c r="F10" s="70">
        <f>B10*((1+B11)^B9-1)/B11</f>
        <v>33164.877312000041</v>
      </c>
      <c r="G10" s="75" t="s">
        <v>217</v>
      </c>
    </row>
    <row r="11" spans="1:7" x14ac:dyDescent="0.25">
      <c r="A11" s="29" t="s">
        <v>183</v>
      </c>
      <c r="B11" s="72">
        <v>0.04</v>
      </c>
      <c r="C11" s="30"/>
      <c r="D11" s="73" t="s">
        <v>218</v>
      </c>
      <c r="E11" s="74">
        <f>PV(B11,B9,-B10)</f>
        <v>26210.684283731789</v>
      </c>
      <c r="F11" s="74">
        <f>FV(B11,B9,-B10)</f>
        <v>33164.877312000048</v>
      </c>
      <c r="G11" s="75" t="s">
        <v>222</v>
      </c>
    </row>
    <row r="12" spans="1:7" x14ac:dyDescent="0.25">
      <c r="A12" s="30"/>
      <c r="B12" s="30"/>
      <c r="C12" s="73" t="s">
        <v>220</v>
      </c>
      <c r="D12" s="73" t="s">
        <v>219</v>
      </c>
      <c r="E12" s="74">
        <f>NPV(B11,B7:G7)+A7</f>
        <v>26210.684283731756</v>
      </c>
      <c r="F12" s="70">
        <f>E12*(1+B11)^B9</f>
        <v>33164.877312000011</v>
      </c>
      <c r="G12" s="30"/>
    </row>
    <row r="14" spans="1:7" x14ac:dyDescent="0.25">
      <c r="A14" s="56" t="s">
        <v>242</v>
      </c>
    </row>
    <row r="15" spans="1:7" x14ac:dyDescent="0.25">
      <c r="A15" t="s">
        <v>243</v>
      </c>
    </row>
    <row r="17" spans="1:9" ht="15.75" x14ac:dyDescent="0.25">
      <c r="A17" s="87" t="s">
        <v>223</v>
      </c>
      <c r="B17" s="87"/>
      <c r="C17" s="87"/>
      <c r="D17" s="87"/>
      <c r="E17" s="87"/>
      <c r="F17" s="87"/>
      <c r="G17" s="87"/>
    </row>
    <row r="18" spans="1:9" x14ac:dyDescent="0.25">
      <c r="A18" s="30"/>
      <c r="B18" s="30"/>
      <c r="C18" s="30"/>
      <c r="D18" s="30"/>
      <c r="E18" s="30"/>
      <c r="F18" s="30"/>
      <c r="G18" s="30"/>
    </row>
    <row r="19" spans="1:9" x14ac:dyDescent="0.25">
      <c r="A19" s="32">
        <v>0</v>
      </c>
      <c r="B19" s="32">
        <v>1</v>
      </c>
      <c r="C19" s="32">
        <v>2</v>
      </c>
      <c r="D19" s="32">
        <v>3</v>
      </c>
      <c r="E19" s="32">
        <v>4</v>
      </c>
      <c r="F19" s="32">
        <v>5</v>
      </c>
      <c r="G19" s="32">
        <v>6</v>
      </c>
      <c r="H19" s="32">
        <v>7</v>
      </c>
      <c r="I19" s="32">
        <v>8</v>
      </c>
    </row>
    <row r="20" spans="1:9" x14ac:dyDescent="0.25">
      <c r="A20" s="70">
        <f>$B23</f>
        <v>7000</v>
      </c>
      <c r="B20" s="70">
        <f t="shared" ref="B20:G20" si="1">$B23</f>
        <v>7000</v>
      </c>
      <c r="C20" s="70">
        <f t="shared" si="1"/>
        <v>7000</v>
      </c>
      <c r="D20" s="70">
        <f t="shared" si="1"/>
        <v>7000</v>
      </c>
      <c r="E20" s="70">
        <f t="shared" si="1"/>
        <v>7000</v>
      </c>
      <c r="F20" s="70">
        <f t="shared" si="1"/>
        <v>7000</v>
      </c>
      <c r="G20" s="70">
        <f t="shared" si="1"/>
        <v>7000</v>
      </c>
      <c r="H20" s="70">
        <f t="shared" ref="H20" si="2">$B23</f>
        <v>7000</v>
      </c>
      <c r="I20" s="70">
        <v>0</v>
      </c>
    </row>
    <row r="21" spans="1:9" x14ac:dyDescent="0.25">
      <c r="A21" s="30"/>
      <c r="B21" s="30"/>
      <c r="C21" s="30"/>
      <c r="D21" s="30"/>
      <c r="E21" s="30"/>
      <c r="F21" s="30"/>
      <c r="G21" s="30"/>
    </row>
    <row r="22" spans="1:9" x14ac:dyDescent="0.25">
      <c r="A22" s="29" t="s">
        <v>215</v>
      </c>
      <c r="B22" s="29">
        <v>8</v>
      </c>
      <c r="C22" s="30"/>
      <c r="D22" s="30"/>
      <c r="E22" s="71" t="s">
        <v>216</v>
      </c>
      <c r="F22" s="71" t="s">
        <v>221</v>
      </c>
      <c r="G22" s="30"/>
    </row>
    <row r="23" spans="1:9" x14ac:dyDescent="0.25">
      <c r="A23" s="29" t="s">
        <v>103</v>
      </c>
      <c r="B23" s="70">
        <v>7000</v>
      </c>
      <c r="C23" s="30"/>
      <c r="D23" s="73" t="s">
        <v>217</v>
      </c>
      <c r="E23" s="70">
        <f>B23*(1-(1+B24)^(-B22))/B24*(1+B24)</f>
        <v>50611.980686550785</v>
      </c>
      <c r="F23" s="70">
        <f>B23*((1+B24)^B22-1)/B24*(1+B24)</f>
        <v>64113.742893490373</v>
      </c>
      <c r="G23" s="75" t="s">
        <v>217</v>
      </c>
    </row>
    <row r="24" spans="1:9" x14ac:dyDescent="0.25">
      <c r="A24" s="29" t="s">
        <v>183</v>
      </c>
      <c r="B24" s="72">
        <v>0.03</v>
      </c>
      <c r="C24" s="30"/>
      <c r="D24" s="73" t="s">
        <v>218</v>
      </c>
      <c r="E24" s="74">
        <f>PV(B24,B22,-B23,,1)</f>
        <v>50611.980686550771</v>
      </c>
      <c r="F24" s="74">
        <f>FV(B24,B22,-B23,,1)</f>
        <v>64113.742893490366</v>
      </c>
      <c r="G24" s="75" t="s">
        <v>222</v>
      </c>
    </row>
    <row r="25" spans="1:9" x14ac:dyDescent="0.25">
      <c r="A25" s="30"/>
      <c r="B25" s="30"/>
      <c r="C25" s="73" t="s">
        <v>220</v>
      </c>
      <c r="D25" s="73" t="s">
        <v>219</v>
      </c>
      <c r="E25" s="74">
        <f>NPV(B24,B20:I20)+A20</f>
        <v>50611.980686550785</v>
      </c>
      <c r="F25" s="70">
        <f>E25*(1+B24)^B22</f>
        <v>64113.742893490387</v>
      </c>
      <c r="G25" s="30"/>
    </row>
    <row r="27" spans="1:9" x14ac:dyDescent="0.25">
      <c r="A27" s="56" t="s">
        <v>244</v>
      </c>
    </row>
    <row r="28" spans="1:9" x14ac:dyDescent="0.25">
      <c r="A28" s="88" t="s">
        <v>245</v>
      </c>
    </row>
    <row r="30" spans="1:9" ht="15.75" x14ac:dyDescent="0.25">
      <c r="A30" s="87" t="s">
        <v>231</v>
      </c>
      <c r="B30" s="87"/>
      <c r="C30" s="87"/>
      <c r="D30" s="87"/>
      <c r="E30" s="87"/>
      <c r="F30" s="87"/>
      <c r="G30" s="87"/>
      <c r="H30" s="54"/>
      <c r="I30" s="54"/>
    </row>
    <row r="31" spans="1:9" x14ac:dyDescent="0.25">
      <c r="A31" s="54"/>
      <c r="B31" s="54"/>
      <c r="C31" s="54"/>
      <c r="D31" s="54"/>
      <c r="E31" s="54"/>
      <c r="F31" s="54"/>
      <c r="G31" s="54"/>
      <c r="H31" s="54"/>
      <c r="I31" s="54"/>
    </row>
    <row r="32" spans="1:9" x14ac:dyDescent="0.25">
      <c r="A32" s="77"/>
      <c r="B32" s="77"/>
      <c r="C32" s="32">
        <v>0</v>
      </c>
      <c r="D32" s="32">
        <v>1</v>
      </c>
      <c r="E32" s="32">
        <v>2</v>
      </c>
      <c r="F32" s="32">
        <v>3</v>
      </c>
      <c r="G32" s="32">
        <v>4</v>
      </c>
      <c r="H32" s="32">
        <v>5</v>
      </c>
      <c r="I32" s="32">
        <v>6</v>
      </c>
    </row>
    <row r="33" spans="1:9" x14ac:dyDescent="0.25">
      <c r="A33" s="54"/>
      <c r="B33" s="54"/>
      <c r="C33" s="70">
        <v>0</v>
      </c>
      <c r="D33" s="70">
        <f>$B36</f>
        <v>1000</v>
      </c>
      <c r="E33" s="70">
        <f t="shared" ref="E33:I33" si="3">$B36</f>
        <v>1000</v>
      </c>
      <c r="F33" s="70">
        <f t="shared" si="3"/>
        <v>1000</v>
      </c>
      <c r="G33" s="70">
        <f t="shared" si="3"/>
        <v>1000</v>
      </c>
      <c r="H33" s="70">
        <f t="shared" si="3"/>
        <v>1000</v>
      </c>
      <c r="I33" s="70">
        <f t="shared" si="3"/>
        <v>1000</v>
      </c>
    </row>
    <row r="34" spans="1:9" x14ac:dyDescent="0.25">
      <c r="A34" s="54"/>
      <c r="B34" s="54"/>
      <c r="C34" s="54"/>
      <c r="D34" s="54"/>
      <c r="E34" s="54"/>
      <c r="F34" s="54"/>
      <c r="G34" s="54"/>
      <c r="H34" s="54"/>
      <c r="I34" s="54"/>
    </row>
    <row r="35" spans="1:9" x14ac:dyDescent="0.25">
      <c r="A35" s="29" t="s">
        <v>215</v>
      </c>
      <c r="B35" s="29">
        <v>6</v>
      </c>
      <c r="C35" s="54"/>
      <c r="D35" s="54"/>
      <c r="E35" s="71" t="s">
        <v>228</v>
      </c>
      <c r="F35" s="54"/>
      <c r="G35" s="54"/>
      <c r="H35" s="54"/>
      <c r="I35" s="54"/>
    </row>
    <row r="36" spans="1:9" x14ac:dyDescent="0.25">
      <c r="A36" s="29" t="s">
        <v>103</v>
      </c>
      <c r="B36" s="70">
        <v>1000</v>
      </c>
      <c r="C36" s="54"/>
      <c r="D36" s="73" t="s">
        <v>229</v>
      </c>
      <c r="E36" s="70">
        <f>PV(B37,B35,-B36)*(1+B37)^(-B38)</f>
        <v>4384.573646273574</v>
      </c>
      <c r="F36" s="54"/>
      <c r="G36" s="54"/>
      <c r="H36" s="54"/>
      <c r="I36" s="54"/>
    </row>
    <row r="37" spans="1:9" x14ac:dyDescent="0.25">
      <c r="A37" s="29" t="s">
        <v>183</v>
      </c>
      <c r="B37" s="72">
        <v>0.05</v>
      </c>
      <c r="C37" s="54"/>
      <c r="D37" s="54"/>
      <c r="E37" s="54"/>
      <c r="F37" s="54"/>
      <c r="G37" s="54"/>
      <c r="H37" s="54"/>
      <c r="I37" s="54"/>
    </row>
    <row r="38" spans="1:9" x14ac:dyDescent="0.25">
      <c r="A38" s="76" t="s">
        <v>230</v>
      </c>
      <c r="B38" s="29">
        <v>3</v>
      </c>
      <c r="C38" s="54"/>
      <c r="D38" s="54"/>
      <c r="E38" s="54"/>
      <c r="F38" s="54"/>
      <c r="G38" s="54"/>
      <c r="H38" s="54"/>
      <c r="I38" s="54"/>
    </row>
    <row r="40" spans="1:9" ht="15.75" x14ac:dyDescent="0.25">
      <c r="A40" s="87" t="s">
        <v>232</v>
      </c>
      <c r="B40" s="87"/>
      <c r="C40" s="87"/>
      <c r="D40" s="87"/>
      <c r="E40" s="87"/>
      <c r="F40" s="87"/>
      <c r="G40" s="87"/>
      <c r="H40" s="54"/>
      <c r="I40" s="54"/>
    </row>
    <row r="41" spans="1:9" x14ac:dyDescent="0.25">
      <c r="A41" s="54"/>
      <c r="B41" s="54"/>
      <c r="C41" s="54"/>
      <c r="D41" s="54"/>
      <c r="E41" s="54"/>
      <c r="F41" s="54"/>
      <c r="G41" s="54"/>
      <c r="H41" s="54"/>
      <c r="I41" s="54"/>
    </row>
    <row r="42" spans="1:9" x14ac:dyDescent="0.25">
      <c r="A42" s="77"/>
      <c r="B42" s="77"/>
      <c r="C42" s="32">
        <v>0</v>
      </c>
      <c r="D42" s="32">
        <v>1</v>
      </c>
      <c r="E42" s="32">
        <v>2</v>
      </c>
      <c r="F42" s="32">
        <v>3</v>
      </c>
      <c r="G42" s="32">
        <v>4</v>
      </c>
      <c r="H42" s="32">
        <v>5</v>
      </c>
      <c r="I42" s="32">
        <v>6</v>
      </c>
    </row>
    <row r="43" spans="1:9" x14ac:dyDescent="0.25">
      <c r="A43" s="54"/>
      <c r="B43" s="54"/>
      <c r="C43" s="70">
        <f>$B46</f>
        <v>1000</v>
      </c>
      <c r="D43" s="70">
        <f t="shared" ref="D43:H43" si="4">$B46</f>
        <v>1000</v>
      </c>
      <c r="E43" s="70">
        <f t="shared" si="4"/>
        <v>1000</v>
      </c>
      <c r="F43" s="70">
        <f t="shared" si="4"/>
        <v>1000</v>
      </c>
      <c r="G43" s="70">
        <f t="shared" si="4"/>
        <v>1000</v>
      </c>
      <c r="H43" s="70">
        <f t="shared" si="4"/>
        <v>1000</v>
      </c>
      <c r="I43" s="70">
        <v>0</v>
      </c>
    </row>
    <row r="44" spans="1:9" x14ac:dyDescent="0.25">
      <c r="A44" s="54"/>
      <c r="B44" s="54"/>
      <c r="C44" s="54"/>
      <c r="D44" s="54"/>
      <c r="E44" s="54"/>
      <c r="F44" s="54"/>
      <c r="G44" s="54"/>
      <c r="H44" s="54"/>
      <c r="I44" s="54"/>
    </row>
    <row r="45" spans="1:9" x14ac:dyDescent="0.25">
      <c r="A45" s="29" t="s">
        <v>215</v>
      </c>
      <c r="B45" s="29">
        <v>6</v>
      </c>
      <c r="C45" s="54"/>
      <c r="D45" s="54"/>
      <c r="E45" s="71" t="s">
        <v>228</v>
      </c>
      <c r="F45" s="54"/>
      <c r="G45" s="54"/>
      <c r="H45" s="54"/>
      <c r="I45" s="54"/>
    </row>
    <row r="46" spans="1:9" x14ac:dyDescent="0.25">
      <c r="A46" s="29" t="s">
        <v>103</v>
      </c>
      <c r="B46" s="70">
        <v>1000</v>
      </c>
      <c r="C46" s="54"/>
      <c r="D46" s="73" t="s">
        <v>229</v>
      </c>
      <c r="E46" s="70">
        <f>PV(B47,B45,-B46,,1)*(1+B47)^(-B48)</f>
        <v>4384.5736462735749</v>
      </c>
      <c r="F46" s="54"/>
      <c r="G46" s="54"/>
      <c r="H46" s="54"/>
      <c r="I46" s="54"/>
    </row>
    <row r="47" spans="1:9" x14ac:dyDescent="0.25">
      <c r="A47" s="29" t="s">
        <v>183</v>
      </c>
      <c r="B47" s="72">
        <v>0.05</v>
      </c>
      <c r="C47" s="54"/>
      <c r="D47" s="54"/>
      <c r="E47" s="25"/>
      <c r="F47" s="54"/>
      <c r="G47" s="54"/>
      <c r="H47" s="54"/>
      <c r="I47" s="54"/>
    </row>
    <row r="48" spans="1:9" x14ac:dyDescent="0.25">
      <c r="A48" s="76" t="s">
        <v>230</v>
      </c>
      <c r="B48" s="29">
        <v>4</v>
      </c>
      <c r="C48" s="54"/>
      <c r="D48" s="54"/>
      <c r="E48" s="54"/>
      <c r="F48" s="54"/>
      <c r="G48" s="54"/>
      <c r="H48" s="54"/>
      <c r="I48" s="54"/>
    </row>
    <row r="50" spans="1:9" x14ac:dyDescent="0.25">
      <c r="A50" s="56" t="s">
        <v>246</v>
      </c>
    </row>
    <row r="51" spans="1:9" x14ac:dyDescent="0.25">
      <c r="A51" s="88" t="s">
        <v>247</v>
      </c>
    </row>
    <row r="53" spans="1:9" x14ac:dyDescent="0.25">
      <c r="A53" s="91" t="s">
        <v>248</v>
      </c>
    </row>
    <row r="54" spans="1:9" x14ac:dyDescent="0.25">
      <c r="A54">
        <v>15</v>
      </c>
      <c r="B54" t="s">
        <v>249</v>
      </c>
      <c r="D54" s="90" t="s">
        <v>96</v>
      </c>
      <c r="E54">
        <v>6</v>
      </c>
      <c r="F54" t="s">
        <v>90</v>
      </c>
    </row>
    <row r="55" spans="1:9" ht="15.75" thickBot="1" x14ac:dyDescent="0.3">
      <c r="A55">
        <f>A54*E54</f>
        <v>90</v>
      </c>
      <c r="B55" t="s">
        <v>250</v>
      </c>
    </row>
    <row r="56" spans="1:9" x14ac:dyDescent="0.25">
      <c r="A56" s="58" t="s">
        <v>181</v>
      </c>
      <c r="B56" s="59" t="s">
        <v>182</v>
      </c>
    </row>
    <row r="57" spans="1:9" x14ac:dyDescent="0.25">
      <c r="A57" s="60" t="s">
        <v>183</v>
      </c>
      <c r="B57" s="64">
        <v>4.0399999999999998E-2</v>
      </c>
    </row>
    <row r="58" spans="1:9" x14ac:dyDescent="0.25">
      <c r="A58" s="60" t="s">
        <v>85</v>
      </c>
      <c r="B58" s="61">
        <f>E54</f>
        <v>6</v>
      </c>
    </row>
    <row r="59" spans="1:9" ht="18" x14ac:dyDescent="0.35">
      <c r="A59" s="62" t="s">
        <v>184</v>
      </c>
      <c r="B59" s="66">
        <f>(1+B57)^(1/B58)-1</f>
        <v>6.6227095601130159E-3</v>
      </c>
    </row>
    <row r="60" spans="1:9" ht="18.75" thickBot="1" x14ac:dyDescent="0.4">
      <c r="A60" s="63" t="s">
        <v>185</v>
      </c>
      <c r="B60" s="65">
        <f>B58*B59</f>
        <v>3.9736257360678096E-2</v>
      </c>
    </row>
    <row r="62" spans="1:9" ht="15.75" x14ac:dyDescent="0.25">
      <c r="A62" s="87" t="s">
        <v>235</v>
      </c>
      <c r="B62" s="87"/>
      <c r="C62" s="87"/>
      <c r="D62" s="87"/>
      <c r="E62" s="87"/>
      <c r="F62" s="87"/>
      <c r="G62" s="87"/>
      <c r="H62" s="54"/>
      <c r="I62" s="54"/>
    </row>
    <row r="63" spans="1:9" x14ac:dyDescent="0.25">
      <c r="A63" s="54"/>
      <c r="B63" s="54"/>
      <c r="C63" s="54"/>
      <c r="D63" s="54"/>
      <c r="E63" s="54"/>
      <c r="F63" s="54"/>
      <c r="G63" s="54"/>
      <c r="H63" s="54"/>
      <c r="I63" s="54"/>
    </row>
    <row r="64" spans="1:9" x14ac:dyDescent="0.25">
      <c r="A64" s="32">
        <v>0</v>
      </c>
      <c r="B64" s="32">
        <v>1</v>
      </c>
      <c r="C64" s="32">
        <v>2</v>
      </c>
      <c r="D64" s="32">
        <v>3</v>
      </c>
      <c r="E64" s="32">
        <v>4</v>
      </c>
      <c r="F64" s="32">
        <v>5</v>
      </c>
      <c r="G64" s="32">
        <v>6</v>
      </c>
      <c r="H64" s="77"/>
      <c r="I64" s="77"/>
    </row>
    <row r="65" spans="1:9" s="89" customFormat="1" ht="12.75" x14ac:dyDescent="0.2">
      <c r="A65" s="92">
        <v>0</v>
      </c>
      <c r="B65" s="92">
        <f>$B68</f>
        <v>10000</v>
      </c>
      <c r="C65" s="92">
        <f t="shared" ref="C65:G65" si="5">$B68</f>
        <v>10000</v>
      </c>
      <c r="D65" s="92">
        <f t="shared" si="5"/>
        <v>10000</v>
      </c>
      <c r="E65" s="92">
        <f t="shared" si="5"/>
        <v>10000</v>
      </c>
      <c r="F65" s="92">
        <f t="shared" si="5"/>
        <v>10000</v>
      </c>
      <c r="G65" s="92">
        <f t="shared" si="5"/>
        <v>10000</v>
      </c>
    </row>
    <row r="66" spans="1:9" x14ac:dyDescent="0.25">
      <c r="A66" s="54"/>
      <c r="B66" s="54"/>
      <c r="C66" s="54"/>
      <c r="D66" s="54"/>
      <c r="E66" s="54"/>
      <c r="F66" s="54"/>
      <c r="G66" s="54"/>
      <c r="H66" s="54"/>
      <c r="I66" s="54"/>
    </row>
    <row r="67" spans="1:9" x14ac:dyDescent="0.25">
      <c r="A67" s="29" t="s">
        <v>215</v>
      </c>
      <c r="B67" s="29">
        <f>A55</f>
        <v>90</v>
      </c>
      <c r="C67" s="54"/>
      <c r="D67" s="54"/>
      <c r="E67" s="54"/>
      <c r="F67" s="71" t="s">
        <v>238</v>
      </c>
      <c r="G67" s="54"/>
      <c r="H67" s="54"/>
      <c r="I67" s="54"/>
    </row>
    <row r="68" spans="1:9" x14ac:dyDescent="0.25">
      <c r="A68" s="29" t="s">
        <v>103</v>
      </c>
      <c r="B68" s="70">
        <v>10000</v>
      </c>
      <c r="C68" s="54"/>
      <c r="D68" s="54"/>
      <c r="E68" s="54"/>
      <c r="F68" s="92">
        <f>FV(B69,B67,-B68)*(1+B69)^B70</f>
        <v>1326109.5991759787</v>
      </c>
      <c r="G68" s="75" t="s">
        <v>237</v>
      </c>
      <c r="H68" s="54"/>
      <c r="I68" s="54"/>
    </row>
    <row r="69" spans="1:9" x14ac:dyDescent="0.25">
      <c r="A69" s="29" t="s">
        <v>183</v>
      </c>
      <c r="B69" s="72">
        <f>B59</f>
        <v>6.6227095601130159E-3</v>
      </c>
      <c r="C69" s="54"/>
      <c r="D69" s="54"/>
      <c r="E69" s="54"/>
      <c r="F69" s="54"/>
      <c r="G69" s="54"/>
      <c r="H69" s="54"/>
      <c r="I69" s="54"/>
    </row>
    <row r="70" spans="1:9" x14ac:dyDescent="0.25">
      <c r="A70" s="76" t="s">
        <v>236</v>
      </c>
      <c r="B70" s="29">
        <v>12</v>
      </c>
      <c r="C70" s="54"/>
      <c r="D70" s="54"/>
      <c r="E70" s="54"/>
      <c r="F70" s="54"/>
      <c r="G70" s="54"/>
      <c r="H70" s="54"/>
      <c r="I70" s="54"/>
    </row>
    <row r="71" spans="1:9" x14ac:dyDescent="0.25">
      <c r="A71" s="54"/>
      <c r="B71" s="54"/>
      <c r="C71" s="54"/>
      <c r="D71" s="54"/>
      <c r="E71" s="54"/>
      <c r="F71" s="54"/>
      <c r="G71" s="54"/>
      <c r="H71" s="54"/>
      <c r="I71" s="54"/>
    </row>
    <row r="72" spans="1:9" ht="15.75" x14ac:dyDescent="0.25">
      <c r="A72" s="87" t="s">
        <v>239</v>
      </c>
      <c r="B72" s="87"/>
      <c r="C72" s="87"/>
      <c r="D72" s="87"/>
      <c r="E72" s="87"/>
      <c r="F72" s="87"/>
      <c r="G72" s="87"/>
      <c r="H72" s="54"/>
      <c r="I72" s="54"/>
    </row>
    <row r="73" spans="1:9" x14ac:dyDescent="0.25">
      <c r="A73" s="54"/>
      <c r="B73" s="54"/>
      <c r="C73" s="54"/>
      <c r="D73" s="54"/>
      <c r="E73" s="54"/>
      <c r="F73" s="54"/>
      <c r="G73" s="54"/>
      <c r="H73" s="54"/>
      <c r="I73" s="54"/>
    </row>
    <row r="74" spans="1:9" x14ac:dyDescent="0.25">
      <c r="A74" s="32">
        <v>0</v>
      </c>
      <c r="B74" s="32">
        <v>1</v>
      </c>
      <c r="C74" s="32">
        <v>2</v>
      </c>
      <c r="D74" s="32">
        <v>3</v>
      </c>
      <c r="E74" s="32">
        <v>4</v>
      </c>
      <c r="F74" s="32">
        <v>5</v>
      </c>
      <c r="G74" s="32">
        <v>6</v>
      </c>
      <c r="H74" s="77"/>
      <c r="I74" s="77"/>
    </row>
    <row r="75" spans="1:9" s="89" customFormat="1" ht="12.75" x14ac:dyDescent="0.2">
      <c r="A75" s="92">
        <f>$B78</f>
        <v>10000</v>
      </c>
      <c r="B75" s="92">
        <f t="shared" ref="B75:F75" si="6">$B78</f>
        <v>10000</v>
      </c>
      <c r="C75" s="92">
        <f t="shared" si="6"/>
        <v>10000</v>
      </c>
      <c r="D75" s="92">
        <f t="shared" si="6"/>
        <v>10000</v>
      </c>
      <c r="E75" s="92">
        <f t="shared" si="6"/>
        <v>10000</v>
      </c>
      <c r="F75" s="92">
        <f t="shared" si="6"/>
        <v>10000</v>
      </c>
      <c r="G75" s="92">
        <v>0</v>
      </c>
    </row>
    <row r="76" spans="1:9" x14ac:dyDescent="0.25">
      <c r="A76" s="54"/>
      <c r="B76" s="54"/>
      <c r="C76" s="54"/>
      <c r="D76" s="54"/>
      <c r="E76" s="54"/>
      <c r="F76" s="54"/>
      <c r="G76" s="54"/>
      <c r="H76" s="54"/>
      <c r="I76" s="54"/>
    </row>
    <row r="77" spans="1:9" x14ac:dyDescent="0.25">
      <c r="A77" s="29" t="s">
        <v>215</v>
      </c>
      <c r="B77" s="29">
        <f>A55</f>
        <v>90</v>
      </c>
      <c r="C77" s="54"/>
      <c r="D77" s="54"/>
      <c r="E77" s="54"/>
      <c r="F77" s="71" t="s">
        <v>238</v>
      </c>
      <c r="G77" s="54"/>
      <c r="H77" s="54"/>
      <c r="I77" s="54"/>
    </row>
    <row r="78" spans="1:9" x14ac:dyDescent="0.25">
      <c r="A78" s="29" t="s">
        <v>103</v>
      </c>
      <c r="B78" s="70">
        <v>10000</v>
      </c>
      <c r="C78" s="54"/>
      <c r="D78" s="54"/>
      <c r="E78" s="54"/>
      <c r="F78" s="92">
        <f>FV(B79,B77,-B78,,1)*(1+B79)^B80</f>
        <v>1326109.5991759785</v>
      </c>
      <c r="G78" s="75" t="s">
        <v>237</v>
      </c>
      <c r="H78" s="54"/>
      <c r="I78" s="54"/>
    </row>
    <row r="79" spans="1:9" x14ac:dyDescent="0.25">
      <c r="A79" s="29" t="s">
        <v>183</v>
      </c>
      <c r="B79" s="72">
        <f>B59</f>
        <v>6.6227095601130159E-3</v>
      </c>
      <c r="C79" s="54"/>
      <c r="D79" s="54"/>
      <c r="E79" s="54"/>
      <c r="F79" s="54"/>
      <c r="G79" s="54"/>
      <c r="H79" s="54"/>
      <c r="I79" s="54"/>
    </row>
    <row r="80" spans="1:9" x14ac:dyDescent="0.25">
      <c r="A80" s="76" t="s">
        <v>236</v>
      </c>
      <c r="B80" s="29">
        <v>11</v>
      </c>
      <c r="C80" s="54"/>
      <c r="D80" s="54"/>
      <c r="E80" s="54"/>
      <c r="F80" s="54"/>
      <c r="G80" s="54"/>
      <c r="H80" s="54"/>
      <c r="I80" s="54"/>
    </row>
  </sheetData>
  <mergeCells count="6">
    <mergeCell ref="A72:G72"/>
    <mergeCell ref="A4:G4"/>
    <mergeCell ref="A17:G17"/>
    <mergeCell ref="A30:G30"/>
    <mergeCell ref="A40:G40"/>
    <mergeCell ref="A62:G6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zoomScale="170" zoomScaleNormal="170" workbookViewId="0"/>
  </sheetViews>
  <sheetFormatPr baseColWidth="10" defaultRowHeight="15" x14ac:dyDescent="0.25"/>
  <cols>
    <col min="1" max="1" width="17.7109375" customWidth="1"/>
    <col min="6" max="6" width="23.140625" customWidth="1"/>
  </cols>
  <sheetData>
    <row r="1" spans="1:7" ht="18.75" x14ac:dyDescent="0.3">
      <c r="A1" s="94" t="s">
        <v>251</v>
      </c>
    </row>
    <row r="3" spans="1:7" x14ac:dyDescent="0.25">
      <c r="A3" s="95" t="s">
        <v>252</v>
      </c>
    </row>
    <row r="4" spans="1:7" x14ac:dyDescent="0.25">
      <c r="A4" t="s">
        <v>253</v>
      </c>
    </row>
    <row r="5" spans="1:7" x14ac:dyDescent="0.25">
      <c r="A5" t="s">
        <v>254</v>
      </c>
    </row>
    <row r="7" spans="1:7" x14ac:dyDescent="0.25">
      <c r="A7" t="s">
        <v>26</v>
      </c>
      <c r="B7" t="str">
        <f>A7&amp;" "&amp;A8</f>
        <v>HOLA ADIOS</v>
      </c>
    </row>
    <row r="8" spans="1:7" x14ac:dyDescent="0.25">
      <c r="A8" t="s">
        <v>27</v>
      </c>
      <c r="B8" t="str">
        <f>CONCATENATE(A7," ",A8)</f>
        <v>HOLA ADIOS</v>
      </c>
    </row>
    <row r="10" spans="1:7" x14ac:dyDescent="0.25">
      <c r="A10" s="96" t="s">
        <v>255</v>
      </c>
    </row>
    <row r="12" spans="1:7" x14ac:dyDescent="0.25">
      <c r="A12" t="s">
        <v>256</v>
      </c>
      <c r="F12" t="s">
        <v>261</v>
      </c>
      <c r="G12" t="str">
        <f>PROPER(TRIM(F12))</f>
        <v>Luis Pérez Gómez</v>
      </c>
    </row>
    <row r="13" spans="1:7" x14ac:dyDescent="0.25">
      <c r="F13" t="s">
        <v>262</v>
      </c>
      <c r="G13" s="54" t="str">
        <f>PROPER(TRIM(F13))</f>
        <v>Pedro Sanz Díaz</v>
      </c>
    </row>
    <row r="14" spans="1:7" x14ac:dyDescent="0.25">
      <c r="A14" s="95" t="s">
        <v>257</v>
      </c>
      <c r="B14" t="str">
        <f>TRIM(A12)</f>
        <v>ANTOnio rodrÍGUEZ guTIÉRrez</v>
      </c>
    </row>
    <row r="15" spans="1:7" x14ac:dyDescent="0.25">
      <c r="A15" s="95" t="s">
        <v>258</v>
      </c>
      <c r="B15" t="str">
        <f>UPPER(A12)</f>
        <v xml:space="preserve">       ANTONIO       RODRÍGUEZ      GUTIÉRREZ     </v>
      </c>
    </row>
    <row r="16" spans="1:7" x14ac:dyDescent="0.25">
      <c r="A16" s="95" t="s">
        <v>259</v>
      </c>
      <c r="B16" t="str">
        <f>LOWER(A12)</f>
        <v xml:space="preserve">       antonio       rodríguez      gutiérrez     </v>
      </c>
    </row>
    <row r="17" spans="1:10" x14ac:dyDescent="0.25">
      <c r="A17" s="95" t="s">
        <v>260</v>
      </c>
      <c r="B17" t="str">
        <f>PROPER(A12)</f>
        <v xml:space="preserve">       Antonio       Rodríguez      Gutiérrez     </v>
      </c>
    </row>
    <row r="19" spans="1:10" x14ac:dyDescent="0.25">
      <c r="A19" t="str">
        <f>UPPER(TRIM(A12))</f>
        <v>ANTONIO RODRÍGUEZ GUTIÉRREZ</v>
      </c>
    </row>
    <row r="20" spans="1:10" x14ac:dyDescent="0.25">
      <c r="A20" t="str">
        <f>TRIM(PROPER(A12))</f>
        <v>Antonio Rodríguez Gutiérrez</v>
      </c>
    </row>
    <row r="22" spans="1:10" x14ac:dyDescent="0.25">
      <c r="A22" s="95" t="s">
        <v>263</v>
      </c>
      <c r="B22" t="s">
        <v>264</v>
      </c>
      <c r="E22">
        <v>15702</v>
      </c>
      <c r="F22" t="str">
        <f>TEXT(E22,"00000")</f>
        <v>15702</v>
      </c>
    </row>
    <row r="23" spans="1:10" x14ac:dyDescent="0.25">
      <c r="A23" t="s">
        <v>265</v>
      </c>
      <c r="E23">
        <v>8080</v>
      </c>
      <c r="F23" s="54" t="str">
        <f t="shared" ref="F23:F24" si="0">TEXT(E23,"00000")</f>
        <v>08080</v>
      </c>
    </row>
    <row r="24" spans="1:10" x14ac:dyDescent="0.25">
      <c r="E24">
        <v>3015</v>
      </c>
      <c r="F24" s="54" t="str">
        <f t="shared" si="0"/>
        <v>03015</v>
      </c>
    </row>
    <row r="26" spans="1:10" x14ac:dyDescent="0.25">
      <c r="A26" s="96" t="s">
        <v>266</v>
      </c>
    </row>
    <row r="27" spans="1:10" x14ac:dyDescent="0.25">
      <c r="G27" s="98" t="s">
        <v>267</v>
      </c>
      <c r="H27" s="98" t="s">
        <v>269</v>
      </c>
      <c r="I27" s="98" t="s">
        <v>269</v>
      </c>
      <c r="J27" s="98" t="s">
        <v>268</v>
      </c>
    </row>
    <row r="28" spans="1:10" x14ac:dyDescent="0.25">
      <c r="A28" t="s">
        <v>287</v>
      </c>
      <c r="F28" s="97" t="s">
        <v>270</v>
      </c>
      <c r="G28" s="97" t="s">
        <v>271</v>
      </c>
      <c r="H28" s="97" t="s">
        <v>272</v>
      </c>
      <c r="I28" s="97" t="s">
        <v>273</v>
      </c>
      <c r="J28" s="97" t="s">
        <v>274</v>
      </c>
    </row>
    <row r="29" spans="1:10" x14ac:dyDescent="0.25">
      <c r="F29" s="20" t="s">
        <v>275</v>
      </c>
      <c r="G29" t="str">
        <f>LEFT(F29,4)</f>
        <v>0123</v>
      </c>
      <c r="H29" t="str">
        <f>MID(F29,5,4)</f>
        <v>4567</v>
      </c>
      <c r="I29" t="str">
        <f>MID(F29,9,2)</f>
        <v>89</v>
      </c>
      <c r="J29" t="str">
        <f>RIGHT(F29,10)</f>
        <v>0123456789</v>
      </c>
    </row>
    <row r="30" spans="1:10" x14ac:dyDescent="0.25">
      <c r="A30" s="95" t="s">
        <v>267</v>
      </c>
      <c r="B30" t="str">
        <f>LEFT(A28,5)</f>
        <v>En un</v>
      </c>
      <c r="C30" t="str">
        <f>LEFT(A28)</f>
        <v>E</v>
      </c>
      <c r="D30" t="str">
        <f>LEFT(A28,6)</f>
        <v xml:space="preserve">En un </v>
      </c>
      <c r="F30" s="20" t="s">
        <v>35</v>
      </c>
      <c r="G30" s="54" t="str">
        <f t="shared" ref="G30:G31" si="1">LEFT(F30,4)</f>
        <v>1234</v>
      </c>
      <c r="H30" s="54" t="str">
        <f t="shared" ref="H30:H31" si="2">MID(F30,5,4)</f>
        <v>5678</v>
      </c>
      <c r="I30" s="54" t="str">
        <f t="shared" ref="I30:I31" si="3">MID(F30,9,2)</f>
        <v>90</v>
      </c>
      <c r="J30" s="54" t="str">
        <f t="shared" ref="J30:J31" si="4">RIGHT(F30,10)</f>
        <v>1234567890</v>
      </c>
    </row>
    <row r="31" spans="1:10" x14ac:dyDescent="0.25">
      <c r="A31" s="95" t="s">
        <v>268</v>
      </c>
      <c r="B31" t="str">
        <f>RIGHT(A28,5)</f>
        <v>ue no</v>
      </c>
      <c r="C31" t="str">
        <f>RIGHT(A28)</f>
        <v>o</v>
      </c>
      <c r="D31" t="str">
        <f>RIGHT(A28,7)</f>
        <v>rque no</v>
      </c>
      <c r="F31" s="20" t="s">
        <v>276</v>
      </c>
      <c r="G31" s="54" t="str">
        <f t="shared" si="1"/>
        <v>0123</v>
      </c>
      <c r="H31" s="54" t="str">
        <f t="shared" si="2"/>
        <v>0123</v>
      </c>
      <c r="I31" s="54" t="str">
        <f t="shared" si="3"/>
        <v>01</v>
      </c>
      <c r="J31" s="54" t="str">
        <f t="shared" si="4"/>
        <v>0123456789</v>
      </c>
    </row>
    <row r="32" spans="1:10" x14ac:dyDescent="0.25">
      <c r="A32" s="95" t="s">
        <v>269</v>
      </c>
      <c r="B32" t="str">
        <f>MID(A28,7,5)</f>
        <v>lugar</v>
      </c>
    </row>
    <row r="34" spans="1:11" x14ac:dyDescent="0.25">
      <c r="A34" s="95" t="s">
        <v>277</v>
      </c>
      <c r="C34" t="s">
        <v>278</v>
      </c>
      <c r="D34" t="s">
        <v>279</v>
      </c>
      <c r="E34" t="s">
        <v>280</v>
      </c>
      <c r="F34" s="54" t="s">
        <v>281</v>
      </c>
      <c r="G34" s="54" t="s">
        <v>282</v>
      </c>
      <c r="H34" s="54" t="s">
        <v>283</v>
      </c>
      <c r="I34" s="54" t="s">
        <v>284</v>
      </c>
      <c r="J34" s="54" t="s">
        <v>285</v>
      </c>
      <c r="K34" s="54" t="s">
        <v>286</v>
      </c>
    </row>
    <row r="35" spans="1:11" x14ac:dyDescent="0.25">
      <c r="C35" t="s">
        <v>288</v>
      </c>
      <c r="D35">
        <f>SEARCH(C35,A28)</f>
        <v>10</v>
      </c>
      <c r="E35">
        <f>SEARCH($C$35,$A$28,D35+1)</f>
        <v>17</v>
      </c>
      <c r="F35" s="54">
        <f t="shared" ref="F35:K35" si="5">SEARCH($C$35,$A$28,E35+1)</f>
        <v>20</v>
      </c>
      <c r="G35" s="54">
        <f t="shared" si="5"/>
        <v>24</v>
      </c>
      <c r="H35" s="54">
        <f t="shared" si="5"/>
        <v>44</v>
      </c>
      <c r="I35" s="54">
        <f t="shared" si="5"/>
        <v>49</v>
      </c>
      <c r="J35" s="54" t="e">
        <f t="shared" si="5"/>
        <v>#VALUE!</v>
      </c>
      <c r="K35" s="54" t="e">
        <f t="shared" si="5"/>
        <v>#VALUE!</v>
      </c>
    </row>
    <row r="38" spans="1:11" x14ac:dyDescent="0.25">
      <c r="A38" s="95" t="s">
        <v>297</v>
      </c>
      <c r="B38" t="s">
        <v>298</v>
      </c>
      <c r="E38">
        <f>LEN(F31)</f>
        <v>20</v>
      </c>
    </row>
    <row r="39" spans="1:11" x14ac:dyDescent="0.25">
      <c r="A39" s="95" t="s">
        <v>289</v>
      </c>
      <c r="B39">
        <f>VALUE(G29)</f>
        <v>123</v>
      </c>
    </row>
    <row r="40" spans="1:11" x14ac:dyDescent="0.25">
      <c r="A40" t="s">
        <v>290</v>
      </c>
    </row>
    <row r="42" spans="1:11" x14ac:dyDescent="0.25">
      <c r="C42" s="97" t="s">
        <v>291</v>
      </c>
      <c r="D42" s="97" t="s">
        <v>292</v>
      </c>
    </row>
    <row r="43" spans="1:11" x14ac:dyDescent="0.25">
      <c r="C43" s="99" t="s">
        <v>293</v>
      </c>
      <c r="D43" t="str">
        <f>TEXT(VALUE(LEFT(C43,LEN(C43)-1)),"00000000")&amp;RIGHT(C43)</f>
        <v>50023123A</v>
      </c>
      <c r="F43" t="str">
        <f>TEXT(C43,"00000000")</f>
        <v>50023123A</v>
      </c>
    </row>
    <row r="44" spans="1:11" x14ac:dyDescent="0.25">
      <c r="C44" s="99" t="s">
        <v>294</v>
      </c>
      <c r="D44" s="54" t="str">
        <f t="shared" ref="D44:D46" si="6">TEXT(VALUE(LEFT(C44,LEN(C44)-1)),"00000000")&amp;RIGHT(C44)</f>
        <v>02142786B</v>
      </c>
      <c r="F44" s="54" t="str">
        <f t="shared" ref="F44:F46" si="7">TEXT(C44,"00000000")</f>
        <v>2142786B</v>
      </c>
    </row>
    <row r="45" spans="1:11" x14ac:dyDescent="0.25">
      <c r="C45" s="99" t="s">
        <v>295</v>
      </c>
      <c r="D45" s="54" t="str">
        <f t="shared" si="6"/>
        <v>03568984C</v>
      </c>
      <c r="F45" s="54" t="str">
        <f t="shared" si="7"/>
        <v>3568984C</v>
      </c>
    </row>
    <row r="46" spans="1:11" x14ac:dyDescent="0.25">
      <c r="C46" s="99" t="s">
        <v>296</v>
      </c>
      <c r="D46" s="54" t="str">
        <f t="shared" si="6"/>
        <v>00652897D</v>
      </c>
      <c r="F46" s="54" t="str">
        <f t="shared" si="7"/>
        <v>652897D</v>
      </c>
    </row>
    <row r="47" spans="1:11" x14ac:dyDescent="0.25">
      <c r="C47" s="99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15" zoomScale="160" zoomScaleNormal="160" workbookViewId="0">
      <selection activeCell="B34" sqref="B34:B36"/>
    </sheetView>
  </sheetViews>
  <sheetFormatPr baseColWidth="10" defaultRowHeight="15" x14ac:dyDescent="0.25"/>
  <cols>
    <col min="2" max="2" width="16.28515625" bestFit="1" customWidth="1"/>
  </cols>
  <sheetData>
    <row r="1" spans="1:8" ht="18.75" x14ac:dyDescent="0.3">
      <c r="A1" s="94" t="s">
        <v>251</v>
      </c>
    </row>
    <row r="3" spans="1:8" x14ac:dyDescent="0.25">
      <c r="A3" s="95" t="s">
        <v>299</v>
      </c>
      <c r="B3" s="100">
        <f ca="1">NOW()</f>
        <v>41523.624344097225</v>
      </c>
      <c r="D3" s="6">
        <v>41523</v>
      </c>
      <c r="E3" t="str">
        <f>TEXT(D3,"DDDD")</f>
        <v>venres</v>
      </c>
      <c r="F3" t="str">
        <f>TEXT(D3,"MMMM")</f>
        <v>setembro</v>
      </c>
    </row>
    <row r="4" spans="1:8" x14ac:dyDescent="0.25">
      <c r="A4" s="95" t="s">
        <v>300</v>
      </c>
      <c r="B4" s="6">
        <f ca="1">TODAY()</f>
        <v>41523</v>
      </c>
      <c r="E4" t="str">
        <f>TEXT(D3,"DDD")</f>
        <v>ven</v>
      </c>
      <c r="F4" t="str">
        <f>TEXT(D3,"MMM")</f>
        <v>set</v>
      </c>
    </row>
    <row r="6" spans="1:8" x14ac:dyDescent="0.25">
      <c r="G6" s="101"/>
    </row>
    <row r="7" spans="1:8" x14ac:dyDescent="0.25">
      <c r="A7" s="95" t="s">
        <v>301</v>
      </c>
      <c r="B7" s="14">
        <f>YEAR(D3)</f>
        <v>2013</v>
      </c>
      <c r="G7" s="101"/>
    </row>
    <row r="8" spans="1:8" x14ac:dyDescent="0.25">
      <c r="A8" s="95" t="s">
        <v>302</v>
      </c>
      <c r="B8">
        <f>MONTH(D3)</f>
        <v>9</v>
      </c>
      <c r="G8" s="101"/>
    </row>
    <row r="9" spans="1:8" x14ac:dyDescent="0.25">
      <c r="A9" s="95" t="s">
        <v>303</v>
      </c>
      <c r="B9">
        <f>DAY(D3)</f>
        <v>6</v>
      </c>
      <c r="G9" s="101"/>
    </row>
    <row r="10" spans="1:8" x14ac:dyDescent="0.25">
      <c r="G10" s="101"/>
    </row>
    <row r="11" spans="1:8" x14ac:dyDescent="0.25">
      <c r="A11" s="95" t="s">
        <v>304</v>
      </c>
      <c r="B11" s="6">
        <f>EDATE(D3,0)</f>
        <v>41523</v>
      </c>
      <c r="C11" s="6">
        <f>EDATE(D3,1)</f>
        <v>41553</v>
      </c>
      <c r="D11" s="6">
        <f>EDATE(D3,-1)</f>
        <v>41492</v>
      </c>
      <c r="E11" s="6">
        <f>EDATE(D3,12)</f>
        <v>41888</v>
      </c>
      <c r="G11" s="101"/>
    </row>
    <row r="12" spans="1:8" x14ac:dyDescent="0.25">
      <c r="A12" s="95" t="s">
        <v>305</v>
      </c>
      <c r="B12" s="6">
        <f>EOMONTH(D3,0)</f>
        <v>41547</v>
      </c>
      <c r="C12" s="6">
        <f>EOMONTH(D3,1)</f>
        <v>41578</v>
      </c>
      <c r="D12" s="6">
        <f>EOMONTH(D3,-1)</f>
        <v>41517</v>
      </c>
      <c r="E12" s="6">
        <f>EOMONTH(D3,12)</f>
        <v>41912</v>
      </c>
    </row>
    <row r="14" spans="1:8" x14ac:dyDescent="0.25">
      <c r="A14" s="102" t="s">
        <v>306</v>
      </c>
      <c r="E14" s="93"/>
      <c r="F14" t="s">
        <v>309</v>
      </c>
      <c r="H14" s="6">
        <v>41523</v>
      </c>
    </row>
    <row r="15" spans="1:8" x14ac:dyDescent="0.25">
      <c r="A15" t="s">
        <v>310</v>
      </c>
      <c r="E15" s="77"/>
      <c r="F15" t="s">
        <v>308</v>
      </c>
      <c r="H15" s="104">
        <v>41524</v>
      </c>
    </row>
    <row r="16" spans="1:8" x14ac:dyDescent="0.25">
      <c r="E16" s="106"/>
      <c r="F16" t="s">
        <v>307</v>
      </c>
      <c r="H16" s="103">
        <v>41525</v>
      </c>
    </row>
    <row r="17" spans="1:8" x14ac:dyDescent="0.25">
      <c r="A17" s="14">
        <f>H24-H14</f>
        <v>10</v>
      </c>
      <c r="H17" s="6">
        <v>41526</v>
      </c>
    </row>
    <row r="18" spans="1:8" x14ac:dyDescent="0.25">
      <c r="E18" s="106" t="s">
        <v>312</v>
      </c>
      <c r="H18" s="6">
        <v>41527</v>
      </c>
    </row>
    <row r="19" spans="1:8" x14ac:dyDescent="0.25">
      <c r="E19" s="6">
        <v>41529</v>
      </c>
      <c r="H19" s="6">
        <v>41528</v>
      </c>
    </row>
    <row r="20" spans="1:8" x14ac:dyDescent="0.25">
      <c r="A20" s="102" t="s">
        <v>311</v>
      </c>
      <c r="E20" s="6">
        <v>41533</v>
      </c>
      <c r="H20" s="105">
        <v>41529</v>
      </c>
    </row>
    <row r="21" spans="1:8" x14ac:dyDescent="0.25">
      <c r="A21" t="s">
        <v>314</v>
      </c>
      <c r="H21" s="6">
        <v>41530</v>
      </c>
    </row>
    <row r="22" spans="1:8" x14ac:dyDescent="0.25">
      <c r="A22" s="95" t="s">
        <v>316</v>
      </c>
      <c r="H22" s="104">
        <v>41531</v>
      </c>
    </row>
    <row r="23" spans="1:8" x14ac:dyDescent="0.25">
      <c r="A23" t="s">
        <v>313</v>
      </c>
      <c r="H23" s="103">
        <v>41532</v>
      </c>
    </row>
    <row r="24" spans="1:8" x14ac:dyDescent="0.25">
      <c r="A24">
        <f>NETWORKDAYS(H14,H24)</f>
        <v>7</v>
      </c>
      <c r="H24" s="6">
        <v>41533</v>
      </c>
    </row>
    <row r="25" spans="1:8" x14ac:dyDescent="0.25">
      <c r="A25" s="54" t="s">
        <v>315</v>
      </c>
    </row>
    <row r="26" spans="1:8" x14ac:dyDescent="0.25">
      <c r="A26">
        <f>NETWORKDAYS(H14,H24,E19:E21)</f>
        <v>5</v>
      </c>
    </row>
    <row r="28" spans="1:8" x14ac:dyDescent="0.25">
      <c r="A28" s="95" t="s">
        <v>317</v>
      </c>
    </row>
    <row r="30" spans="1:8" x14ac:dyDescent="0.25">
      <c r="A30">
        <f>NETWORKDAYS.INTL(H14,H24,11,E19:E21)</f>
        <v>7</v>
      </c>
    </row>
    <row r="33" spans="1:2" x14ac:dyDescent="0.25">
      <c r="A33" s="102" t="s">
        <v>318</v>
      </c>
    </row>
    <row r="34" spans="1:2" x14ac:dyDescent="0.25">
      <c r="A34" s="6">
        <v>30147</v>
      </c>
      <c r="B34">
        <f ca="1">INT(YEARFRAC(A34,TODAY(),1))</f>
        <v>31</v>
      </c>
    </row>
    <row r="35" spans="1:2" x14ac:dyDescent="0.25">
      <c r="A35" s="6">
        <v>28749</v>
      </c>
      <c r="B35" s="54">
        <f t="shared" ref="B35:B36" ca="1" si="0">INT(YEARFRAC(A35,TODAY(),1))</f>
        <v>34</v>
      </c>
    </row>
    <row r="36" spans="1:2" x14ac:dyDescent="0.25">
      <c r="A36" s="6">
        <v>34114</v>
      </c>
      <c r="B36" s="54">
        <f t="shared" ca="1" si="0"/>
        <v>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zoomScale="170" zoomScaleNormal="170" workbookViewId="0">
      <selection sqref="A1:D1048576"/>
    </sheetView>
  </sheetViews>
  <sheetFormatPr baseColWidth="10" defaultRowHeight="15" x14ac:dyDescent="0.25"/>
  <cols>
    <col min="1" max="4" width="24.140625" customWidth="1"/>
    <col min="13" max="13" width="23.5703125" customWidth="1"/>
  </cols>
  <sheetData>
    <row r="1" spans="1:13" ht="30.75" customHeight="1" x14ac:dyDescent="0.25">
      <c r="A1" s="107" t="s">
        <v>319</v>
      </c>
      <c r="B1" s="107" t="s">
        <v>46</v>
      </c>
      <c r="C1" s="107" t="s">
        <v>320</v>
      </c>
      <c r="D1" s="107" t="s">
        <v>321</v>
      </c>
      <c r="M1" s="55" t="s">
        <v>320</v>
      </c>
    </row>
    <row r="2" spans="1:13" x14ac:dyDescent="0.25">
      <c r="A2">
        <v>45</v>
      </c>
      <c r="B2" t="s">
        <v>49</v>
      </c>
      <c r="C2" t="s">
        <v>325</v>
      </c>
      <c r="D2" s="6">
        <v>34104</v>
      </c>
      <c r="M2" s="29" t="s">
        <v>322</v>
      </c>
    </row>
    <row r="3" spans="1:13" x14ac:dyDescent="0.25">
      <c r="A3">
        <v>55</v>
      </c>
      <c r="B3" t="s">
        <v>155</v>
      </c>
      <c r="C3" t="s">
        <v>323</v>
      </c>
      <c r="D3" s="6">
        <v>32916</v>
      </c>
      <c r="M3" s="29" t="s">
        <v>323</v>
      </c>
    </row>
    <row r="4" spans="1:13" x14ac:dyDescent="0.25">
      <c r="A4">
        <v>65</v>
      </c>
      <c r="B4" t="s">
        <v>154</v>
      </c>
      <c r="C4" t="s">
        <v>322</v>
      </c>
      <c r="D4" s="6">
        <v>34834</v>
      </c>
      <c r="M4" s="29" t="s">
        <v>324</v>
      </c>
    </row>
    <row r="5" spans="1:13" x14ac:dyDescent="0.25">
      <c r="A5">
        <v>75</v>
      </c>
      <c r="B5" t="s">
        <v>327</v>
      </c>
      <c r="C5" t="s">
        <v>323</v>
      </c>
      <c r="D5" s="6">
        <v>31519</v>
      </c>
      <c r="M5" s="29" t="s">
        <v>325</v>
      </c>
    </row>
    <row r="6" spans="1:13" x14ac:dyDescent="0.25">
      <c r="A6">
        <v>95</v>
      </c>
      <c r="B6" t="s">
        <v>328</v>
      </c>
      <c r="C6" t="s">
        <v>325</v>
      </c>
      <c r="D6" s="6">
        <v>36323</v>
      </c>
      <c r="M6" s="29" t="s">
        <v>326</v>
      </c>
    </row>
    <row r="11" spans="1:13" x14ac:dyDescent="0.25">
      <c r="A11" t="s">
        <v>329</v>
      </c>
      <c r="B11">
        <v>75</v>
      </c>
    </row>
    <row r="12" spans="1:13" x14ac:dyDescent="0.25">
      <c r="A12" t="s">
        <v>330</v>
      </c>
      <c r="B12" t="str">
        <f>VLOOKUP(B11,A2:D6,2,FALSE)</f>
        <v>SOFÍA</v>
      </c>
    </row>
  </sheetData>
  <autoFilter ref="A1:D1"/>
  <sortState ref="A2:D6">
    <sortCondition ref="A1"/>
  </sortState>
  <dataValidations count="1">
    <dataValidation type="list" allowBlank="1" showInputMessage="1" showErrorMessage="1" sqref="C2:C10">
      <formula1>$M$2:$M$6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00"/>
  <sheetViews>
    <sheetView tabSelected="1" topLeftCell="J1" zoomScale="150" zoomScaleNormal="150" workbookViewId="0">
      <pane ySplit="9" topLeftCell="A10" activePane="bottomLeft" state="frozen"/>
      <selection pane="bottomLeft" activeCell="O6" sqref="O6"/>
    </sheetView>
  </sheetViews>
  <sheetFormatPr baseColWidth="10" defaultRowHeight="15" x14ac:dyDescent="0.25"/>
  <cols>
    <col min="1" max="7" width="16.42578125" customWidth="1"/>
    <col min="9" max="15" width="16.42578125" customWidth="1"/>
    <col min="53" max="53" width="16.85546875" bestFit="1" customWidth="1"/>
  </cols>
  <sheetData>
    <row r="1" spans="1:54" x14ac:dyDescent="0.25">
      <c r="A1" s="110" t="s">
        <v>331</v>
      </c>
      <c r="B1" s="110"/>
      <c r="C1" s="110"/>
      <c r="D1" s="110"/>
      <c r="E1" s="110"/>
      <c r="F1" s="110"/>
      <c r="G1" s="110"/>
      <c r="I1" s="110" t="s">
        <v>347</v>
      </c>
      <c r="J1" s="110"/>
      <c r="K1" s="110"/>
      <c r="L1" s="110"/>
      <c r="M1" s="110"/>
      <c r="N1" s="110"/>
      <c r="O1" s="110"/>
      <c r="BA1" s="71" t="s">
        <v>334</v>
      </c>
      <c r="BB1" s="71" t="s">
        <v>84</v>
      </c>
    </row>
    <row r="2" spans="1:54" x14ac:dyDescent="0.25">
      <c r="I2" s="54"/>
      <c r="J2" s="54"/>
      <c r="K2" s="54"/>
      <c r="L2" s="54"/>
      <c r="M2" s="54"/>
      <c r="N2" s="54"/>
      <c r="O2" s="54"/>
      <c r="BA2" t="s">
        <v>91</v>
      </c>
      <c r="BB2">
        <v>12</v>
      </c>
    </row>
    <row r="3" spans="1:54" x14ac:dyDescent="0.25">
      <c r="A3" s="108" t="s">
        <v>332</v>
      </c>
      <c r="B3" s="108"/>
      <c r="C3" s="70">
        <v>225000</v>
      </c>
      <c r="E3" s="113" t="s">
        <v>338</v>
      </c>
      <c r="F3" s="113"/>
      <c r="G3" s="29">
        <f>VLOOKUP(C5,$BA$2:$BB$7,2,FALSE)</f>
        <v>12</v>
      </c>
      <c r="I3" s="113" t="s">
        <v>332</v>
      </c>
      <c r="J3" s="113"/>
      <c r="K3" s="70">
        <f>C3</f>
        <v>225000</v>
      </c>
      <c r="L3" s="54"/>
      <c r="M3" s="113" t="s">
        <v>338</v>
      </c>
      <c r="N3" s="113"/>
      <c r="O3" s="29">
        <f>VLOOKUP(K5,$BA$2:$BB$7,2,FALSE)</f>
        <v>12</v>
      </c>
      <c r="BA3" t="s">
        <v>90</v>
      </c>
      <c r="BB3">
        <v>6</v>
      </c>
    </row>
    <row r="4" spans="1:54" x14ac:dyDescent="0.25">
      <c r="A4" s="108" t="s">
        <v>333</v>
      </c>
      <c r="B4" s="108"/>
      <c r="C4" s="109">
        <v>27</v>
      </c>
      <c r="E4" s="113" t="s">
        <v>339</v>
      </c>
      <c r="F4" s="113"/>
      <c r="G4" s="29">
        <f>C4*G3</f>
        <v>324</v>
      </c>
      <c r="I4" s="113" t="s">
        <v>333</v>
      </c>
      <c r="J4" s="113"/>
      <c r="K4" s="109">
        <f t="shared" ref="K4:K7" si="0">C4</f>
        <v>27</v>
      </c>
      <c r="L4" s="54"/>
      <c r="M4" s="113" t="s">
        <v>339</v>
      </c>
      <c r="N4" s="113"/>
      <c r="O4" s="29">
        <f>K4*O3</f>
        <v>324</v>
      </c>
      <c r="BA4" t="s">
        <v>89</v>
      </c>
      <c r="BB4">
        <v>4</v>
      </c>
    </row>
    <row r="5" spans="1:54" x14ac:dyDescent="0.25">
      <c r="A5" s="108" t="s">
        <v>334</v>
      </c>
      <c r="B5" s="108"/>
      <c r="C5" s="111" t="s">
        <v>91</v>
      </c>
      <c r="E5" s="113" t="str">
        <f>"CUOTA "&amp;C5</f>
        <v>CUOTA MENSUAL</v>
      </c>
      <c r="F5" s="113"/>
      <c r="G5" s="70">
        <f>PMT(G6,G4,-C3)</f>
        <v>996.35013903808499</v>
      </c>
      <c r="I5" s="113" t="s">
        <v>334</v>
      </c>
      <c r="J5" s="113"/>
      <c r="K5" s="111" t="str">
        <f t="shared" si="0"/>
        <v>MENSUAL</v>
      </c>
      <c r="L5" s="54"/>
      <c r="M5" s="113" t="str">
        <f>"CUOTA "&amp;K5</f>
        <v>CUOTA MENSUAL</v>
      </c>
      <c r="N5" s="113"/>
      <c r="O5" s="70">
        <f>PMT(O6,O4,-K3)</f>
        <v>1018.9944603798557</v>
      </c>
      <c r="BA5" t="s">
        <v>88</v>
      </c>
      <c r="BB5">
        <v>3</v>
      </c>
    </row>
    <row r="6" spans="1:54" x14ac:dyDescent="0.25">
      <c r="A6" s="108" t="s">
        <v>335</v>
      </c>
      <c r="B6" s="108"/>
      <c r="C6" s="37">
        <v>2.8500000000000001E-2</v>
      </c>
      <c r="E6" s="113" t="str">
        <f>"INTERÉS "&amp;C5</f>
        <v>INTERÉS MENSUAL</v>
      </c>
      <c r="F6" s="113"/>
      <c r="G6" s="114">
        <f>C6/G3</f>
        <v>2.3749999999999999E-3</v>
      </c>
      <c r="I6" s="113" t="s">
        <v>335</v>
      </c>
      <c r="J6" s="113"/>
      <c r="K6" s="37">
        <f t="shared" si="0"/>
        <v>2.8500000000000001E-2</v>
      </c>
      <c r="L6" s="54"/>
      <c r="M6" s="113" t="s">
        <v>349</v>
      </c>
      <c r="N6" s="113"/>
      <c r="O6" s="114">
        <f>IRR(K10:K1000)</f>
        <v>2.5344621807603662E-3</v>
      </c>
      <c r="BA6" t="s">
        <v>87</v>
      </c>
      <c r="BB6">
        <v>2</v>
      </c>
    </row>
    <row r="7" spans="1:54" x14ac:dyDescent="0.25">
      <c r="A7" s="108" t="s">
        <v>336</v>
      </c>
      <c r="B7" s="108"/>
      <c r="C7" s="112">
        <v>41523</v>
      </c>
      <c r="E7" s="113" t="s">
        <v>337</v>
      </c>
      <c r="F7" s="113"/>
      <c r="G7" s="112">
        <f>EDATE(C7,C4*12)</f>
        <v>51385</v>
      </c>
      <c r="I7" s="113" t="s">
        <v>336</v>
      </c>
      <c r="J7" s="113"/>
      <c r="K7" s="112">
        <f t="shared" si="0"/>
        <v>41523</v>
      </c>
      <c r="L7" s="54"/>
      <c r="M7" s="113" t="s">
        <v>337</v>
      </c>
      <c r="N7" s="113"/>
      <c r="O7" s="112">
        <f>EDATE(K7,K4*12)</f>
        <v>51385</v>
      </c>
      <c r="BA7" t="s">
        <v>86</v>
      </c>
      <c r="BB7">
        <v>1</v>
      </c>
    </row>
    <row r="8" spans="1:54" x14ac:dyDescent="0.25">
      <c r="I8" s="108" t="s">
        <v>348</v>
      </c>
      <c r="J8" s="108"/>
      <c r="K8" s="70">
        <v>5000</v>
      </c>
      <c r="L8" s="54"/>
      <c r="M8" s="54"/>
      <c r="N8" s="54"/>
      <c r="O8" s="54"/>
    </row>
    <row r="9" spans="1:54" ht="45" x14ac:dyDescent="0.25">
      <c r="A9" s="31" t="s">
        <v>346</v>
      </c>
      <c r="B9" s="31" t="s">
        <v>340</v>
      </c>
      <c r="C9" s="31" t="s">
        <v>341</v>
      </c>
      <c r="D9" s="31" t="s">
        <v>342</v>
      </c>
      <c r="E9" s="31" t="s">
        <v>343</v>
      </c>
      <c r="F9" s="31" t="s">
        <v>344</v>
      </c>
      <c r="G9" s="31" t="s">
        <v>345</v>
      </c>
      <c r="I9" s="31" t="s">
        <v>346</v>
      </c>
      <c r="J9" s="31" t="s">
        <v>340</v>
      </c>
      <c r="K9" s="31" t="s">
        <v>341</v>
      </c>
      <c r="L9" s="31" t="s">
        <v>342</v>
      </c>
      <c r="M9" s="31" t="s">
        <v>343</v>
      </c>
      <c r="N9" s="31" t="s">
        <v>344</v>
      </c>
      <c r="O9" s="31" t="s">
        <v>345</v>
      </c>
    </row>
    <row r="10" spans="1:54" x14ac:dyDescent="0.25">
      <c r="A10">
        <f>IF(G4&gt;0,0,"")</f>
        <v>0</v>
      </c>
      <c r="G10" s="27">
        <f>C3</f>
        <v>225000</v>
      </c>
      <c r="I10" s="54">
        <f>IF(O4&gt;0,0,"")</f>
        <v>0</v>
      </c>
      <c r="J10" s="54"/>
      <c r="K10" s="115">
        <f>-O10</f>
        <v>-220000</v>
      </c>
      <c r="L10" s="54"/>
      <c r="M10" s="54"/>
      <c r="N10" s="54"/>
      <c r="O10" s="27">
        <f>K3-K8</f>
        <v>220000</v>
      </c>
    </row>
    <row r="11" spans="1:54" x14ac:dyDescent="0.25">
      <c r="A11">
        <f>IF(A10&lt;$G$4,A10+1,"")</f>
        <v>1</v>
      </c>
      <c r="B11" s="6">
        <f>IF(A11&lt;&gt;"",EDATE($C$7,A11*12/$G$3),"")</f>
        <v>41553</v>
      </c>
      <c r="C11" s="27">
        <f>IF(A11&lt;&gt;"",$G$5,"")</f>
        <v>996.35013903808499</v>
      </c>
      <c r="D11" s="27">
        <f>IF(A11&lt;&gt;"",G10*$G$6,"")</f>
        <v>534.375</v>
      </c>
      <c r="E11" s="27">
        <f>IF(A11&lt;&gt;"",C11-D11,"")</f>
        <v>461.97513903808499</v>
      </c>
      <c r="F11" s="25">
        <f>IF(A11&lt;&gt;"",SUM($E$10:E11),"")</f>
        <v>461.97513903808499</v>
      </c>
      <c r="G11" s="27">
        <f>IF(A11&lt;&gt;"",$C$3-F11,"")</f>
        <v>224538.02486096192</v>
      </c>
      <c r="I11" s="54">
        <f>IF(I10&lt;$G$4,I10+1,"")</f>
        <v>1</v>
      </c>
      <c r="J11" s="6">
        <f>IF(I11&lt;&gt;"",EDATE($C$7,I11*12/$G$3),"")</f>
        <v>41553</v>
      </c>
      <c r="K11" s="27">
        <f>C11</f>
        <v>996.35013903808499</v>
      </c>
      <c r="L11" s="27">
        <f>IF(I11&lt;&gt;"",O10*$O$6,"")</f>
        <v>557.58167976728055</v>
      </c>
      <c r="M11" s="27">
        <f>IF(I11&lt;&gt;"",K11-L11,"")</f>
        <v>438.76845927080444</v>
      </c>
      <c r="N11" s="25">
        <f>IF(I11&lt;&gt;"",SUM($M$10:M11),"")</f>
        <v>438.76845927080444</v>
      </c>
      <c r="O11" s="27">
        <f>IF(I11&lt;&gt;"",O10-M11,"")</f>
        <v>219561.2315407292</v>
      </c>
    </row>
    <row r="12" spans="1:54" x14ac:dyDescent="0.25">
      <c r="A12" s="54">
        <f t="shared" ref="A12:A75" si="1">IF(A11&lt;$G$4,A11+1,"")</f>
        <v>2</v>
      </c>
      <c r="B12" s="6">
        <f t="shared" ref="B12:B75" si="2">IF(A12&lt;&gt;"",EDATE($C$7,A12*12/$G$3),"")</f>
        <v>41584</v>
      </c>
      <c r="C12" s="27">
        <f t="shared" ref="C12:C75" si="3">IF(A12&lt;&gt;"",$G$5,"")</f>
        <v>996.35013903808499</v>
      </c>
      <c r="D12" s="27">
        <f t="shared" ref="D12:D75" si="4">IF(A12&lt;&gt;"",G11*$G$6,"")</f>
        <v>533.27780904478459</v>
      </c>
      <c r="E12" s="27">
        <f t="shared" ref="E12:E75" si="5">IF(A12&lt;&gt;"",C12-D12,"")</f>
        <v>463.0723299933004</v>
      </c>
      <c r="F12" s="25">
        <f>IF(A12&lt;&gt;"",SUM($E$10:E12),"")</f>
        <v>925.04746903138539</v>
      </c>
      <c r="G12" s="27">
        <f t="shared" ref="G12:G75" si="6">IF(A12&lt;&gt;"",$C$3-F12,"")</f>
        <v>224074.95253096861</v>
      </c>
      <c r="I12" s="54">
        <f t="shared" ref="I12:I75" si="7">IF(I11&lt;$G$4,I11+1,"")</f>
        <v>2</v>
      </c>
      <c r="J12" s="6">
        <f t="shared" ref="J12:J75" si="8">IF(I12&lt;&gt;"",EDATE($C$7,I12*12/$G$3),"")</f>
        <v>41584</v>
      </c>
      <c r="K12" s="27">
        <f t="shared" ref="K12:K75" si="9">C12</f>
        <v>996.35013903808499</v>
      </c>
      <c r="L12" s="27">
        <f t="shared" ref="L12:L75" si="10">IF(I12&lt;&gt;"",O11*$O$6,"")</f>
        <v>556.46963770114826</v>
      </c>
      <c r="M12" s="27">
        <f t="shared" ref="M12:M75" si="11">IF(I12&lt;&gt;"",K12-L12,"")</f>
        <v>439.88050133693673</v>
      </c>
      <c r="N12" s="25">
        <f>IF(I12&lt;&gt;"",SUM($M$10:M12),"")</f>
        <v>878.64896060774117</v>
      </c>
      <c r="O12" s="27">
        <f t="shared" ref="O12:O75" si="12">IF(I12&lt;&gt;"",O11-M12,"")</f>
        <v>219121.35103939226</v>
      </c>
    </row>
    <row r="13" spans="1:54" x14ac:dyDescent="0.25">
      <c r="A13" s="54">
        <f t="shared" si="1"/>
        <v>3</v>
      </c>
      <c r="B13" s="6">
        <f t="shared" si="2"/>
        <v>41614</v>
      </c>
      <c r="C13" s="27">
        <f t="shared" si="3"/>
        <v>996.35013903808499</v>
      </c>
      <c r="D13" s="27">
        <f t="shared" si="4"/>
        <v>532.17801226105041</v>
      </c>
      <c r="E13" s="27">
        <f t="shared" si="5"/>
        <v>464.17212677703458</v>
      </c>
      <c r="F13" s="25">
        <f>IF(A13&lt;&gt;"",SUM($E$10:E13),"")</f>
        <v>1389.2195958084199</v>
      </c>
      <c r="G13" s="27">
        <f t="shared" si="6"/>
        <v>223610.78040419158</v>
      </c>
      <c r="I13" s="54">
        <f t="shared" si="7"/>
        <v>3</v>
      </c>
      <c r="J13" s="6">
        <f t="shared" si="8"/>
        <v>41614</v>
      </c>
      <c r="K13" s="27">
        <f t="shared" si="9"/>
        <v>996.35013903808499</v>
      </c>
      <c r="L13" s="27">
        <f t="shared" si="10"/>
        <v>555.35477720645588</v>
      </c>
      <c r="M13" s="27">
        <f t="shared" si="11"/>
        <v>440.99536183162911</v>
      </c>
      <c r="N13" s="25">
        <f>IF(I13&lt;&gt;"",SUM($M$10:M13),"")</f>
        <v>1319.6443224393702</v>
      </c>
      <c r="O13" s="27">
        <f t="shared" si="12"/>
        <v>218680.35567756064</v>
      </c>
    </row>
    <row r="14" spans="1:54" x14ac:dyDescent="0.25">
      <c r="A14" s="54">
        <f t="shared" si="1"/>
        <v>4</v>
      </c>
      <c r="B14" s="6">
        <f t="shared" si="2"/>
        <v>41645</v>
      </c>
      <c r="C14" s="27">
        <f t="shared" si="3"/>
        <v>996.35013903808499</v>
      </c>
      <c r="D14" s="27">
        <f t="shared" si="4"/>
        <v>531.075603459955</v>
      </c>
      <c r="E14" s="27">
        <f t="shared" si="5"/>
        <v>465.27453557812998</v>
      </c>
      <c r="F14" s="25">
        <f>IF(A14&lt;&gt;"",SUM($E$10:E14),"")</f>
        <v>1854.4941313865497</v>
      </c>
      <c r="G14" s="27">
        <f t="shared" si="6"/>
        <v>223145.50586861346</v>
      </c>
      <c r="I14" s="54">
        <f t="shared" si="7"/>
        <v>4</v>
      </c>
      <c r="J14" s="6">
        <f t="shared" si="8"/>
        <v>41645</v>
      </c>
      <c r="K14" s="27">
        <f t="shared" si="9"/>
        <v>996.35013903808499</v>
      </c>
      <c r="L14" s="27">
        <f t="shared" si="10"/>
        <v>554.23709114000292</v>
      </c>
      <c r="M14" s="27">
        <f t="shared" si="11"/>
        <v>442.11304789808207</v>
      </c>
      <c r="N14" s="25">
        <f>IF(I14&lt;&gt;"",SUM($M$10:M14),"")</f>
        <v>1761.7573703374524</v>
      </c>
      <c r="O14" s="27">
        <f t="shared" si="12"/>
        <v>218238.24262966256</v>
      </c>
    </row>
    <row r="15" spans="1:54" x14ac:dyDescent="0.25">
      <c r="A15" s="54">
        <f t="shared" si="1"/>
        <v>5</v>
      </c>
      <c r="B15" s="6">
        <f t="shared" si="2"/>
        <v>41676</v>
      </c>
      <c r="C15" s="27">
        <f t="shared" si="3"/>
        <v>996.35013903808499</v>
      </c>
      <c r="D15" s="27">
        <f t="shared" si="4"/>
        <v>529.97057643795699</v>
      </c>
      <c r="E15" s="27">
        <f t="shared" si="5"/>
        <v>466.379562600128</v>
      </c>
      <c r="F15" s="25">
        <f>IF(A15&lt;&gt;"",SUM($E$10:E15),"")</f>
        <v>2320.8736939866776</v>
      </c>
      <c r="G15" s="27">
        <f t="shared" si="6"/>
        <v>222679.12630601332</v>
      </c>
      <c r="I15" s="54">
        <f t="shared" si="7"/>
        <v>5</v>
      </c>
      <c r="J15" s="6">
        <f t="shared" si="8"/>
        <v>41676</v>
      </c>
      <c r="K15" s="27">
        <f t="shared" si="9"/>
        <v>996.35013903808499</v>
      </c>
      <c r="L15" s="27">
        <f t="shared" si="10"/>
        <v>553.11657234048448</v>
      </c>
      <c r="M15" s="27">
        <f t="shared" si="11"/>
        <v>443.23356669760051</v>
      </c>
      <c r="N15" s="25">
        <f>IF(I15&lt;&gt;"",SUM($M$10:M15),"")</f>
        <v>2204.9909370350529</v>
      </c>
      <c r="O15" s="27">
        <f t="shared" si="12"/>
        <v>217795.00906296496</v>
      </c>
    </row>
    <row r="16" spans="1:54" x14ac:dyDescent="0.25">
      <c r="A16" s="54">
        <f t="shared" si="1"/>
        <v>6</v>
      </c>
      <c r="B16" s="6">
        <f t="shared" si="2"/>
        <v>41704</v>
      </c>
      <c r="C16" s="27">
        <f t="shared" si="3"/>
        <v>996.35013903808499</v>
      </c>
      <c r="D16" s="27">
        <f t="shared" si="4"/>
        <v>528.86292497678164</v>
      </c>
      <c r="E16" s="27">
        <f t="shared" si="5"/>
        <v>467.48721406130335</v>
      </c>
      <c r="F16" s="25">
        <f>IF(A16&lt;&gt;"",SUM($E$10:E16),"")</f>
        <v>2788.360908047981</v>
      </c>
      <c r="G16" s="27">
        <f t="shared" si="6"/>
        <v>222211.63909195201</v>
      </c>
      <c r="I16" s="54">
        <f t="shared" si="7"/>
        <v>6</v>
      </c>
      <c r="J16" s="6">
        <f t="shared" si="8"/>
        <v>41704</v>
      </c>
      <c r="K16" s="27">
        <f t="shared" si="9"/>
        <v>996.35013903808499</v>
      </c>
      <c r="L16" s="27">
        <f t="shared" si="10"/>
        <v>551.99321362844591</v>
      </c>
      <c r="M16" s="27">
        <f t="shared" si="11"/>
        <v>444.35692540963908</v>
      </c>
      <c r="N16" s="25">
        <f>IF(I16&lt;&gt;"",SUM($M$10:M16),"")</f>
        <v>2649.3478624446921</v>
      </c>
      <c r="O16" s="27">
        <f t="shared" si="12"/>
        <v>217350.65213755533</v>
      </c>
    </row>
    <row r="17" spans="1:15" x14ac:dyDescent="0.25">
      <c r="A17" s="54">
        <f t="shared" si="1"/>
        <v>7</v>
      </c>
      <c r="B17" s="6">
        <f t="shared" si="2"/>
        <v>41735</v>
      </c>
      <c r="C17" s="27">
        <f t="shared" si="3"/>
        <v>996.35013903808499</v>
      </c>
      <c r="D17" s="27">
        <f t="shared" si="4"/>
        <v>527.75264284338596</v>
      </c>
      <c r="E17" s="27">
        <f t="shared" si="5"/>
        <v>468.59749619469903</v>
      </c>
      <c r="F17" s="25">
        <f>IF(A17&lt;&gt;"",SUM($E$10:E17),"")</f>
        <v>3256.95840424268</v>
      </c>
      <c r="G17" s="27">
        <f t="shared" si="6"/>
        <v>221743.04159575733</v>
      </c>
      <c r="I17" s="54">
        <f t="shared" si="7"/>
        <v>7</v>
      </c>
      <c r="J17" s="6">
        <f t="shared" si="8"/>
        <v>41735</v>
      </c>
      <c r="K17" s="27">
        <f t="shared" si="9"/>
        <v>996.35013903808499</v>
      </c>
      <c r="L17" s="27">
        <f t="shared" si="10"/>
        <v>550.86700780623619</v>
      </c>
      <c r="M17" s="27">
        <f t="shared" si="11"/>
        <v>445.4831312318488</v>
      </c>
      <c r="N17" s="25">
        <f>IF(I17&lt;&gt;"",SUM($M$10:M17),"")</f>
        <v>3094.8309936765409</v>
      </c>
      <c r="O17" s="27">
        <f t="shared" si="12"/>
        <v>216905.16900632347</v>
      </c>
    </row>
    <row r="18" spans="1:15" x14ac:dyDescent="0.25">
      <c r="A18" s="54">
        <f t="shared" si="1"/>
        <v>8</v>
      </c>
      <c r="B18" s="6">
        <f t="shared" si="2"/>
        <v>41765</v>
      </c>
      <c r="C18" s="27">
        <f t="shared" si="3"/>
        <v>996.35013903808499</v>
      </c>
      <c r="D18" s="27">
        <f t="shared" si="4"/>
        <v>526.63972378992366</v>
      </c>
      <c r="E18" s="27">
        <f t="shared" si="5"/>
        <v>469.71041524816133</v>
      </c>
      <c r="F18" s="25">
        <f>IF(A18&lt;&gt;"",SUM($E$10:E18),"")</f>
        <v>3726.6688194908411</v>
      </c>
      <c r="G18" s="27">
        <f t="shared" si="6"/>
        <v>221273.33118050915</v>
      </c>
      <c r="I18" s="54">
        <f t="shared" si="7"/>
        <v>8</v>
      </c>
      <c r="J18" s="6">
        <f t="shared" si="8"/>
        <v>41765</v>
      </c>
      <c r="K18" s="27">
        <f t="shared" si="9"/>
        <v>996.35013903808499</v>
      </c>
      <c r="L18" s="27">
        <f t="shared" si="10"/>
        <v>549.73794765796242</v>
      </c>
      <c r="M18" s="27">
        <f t="shared" si="11"/>
        <v>446.61219138012257</v>
      </c>
      <c r="N18" s="25">
        <f>IF(I18&lt;&gt;"",SUM($M$10:M18),"")</f>
        <v>3541.4431850566634</v>
      </c>
      <c r="O18" s="27">
        <f t="shared" si="12"/>
        <v>216458.55681494335</v>
      </c>
    </row>
    <row r="19" spans="1:15" x14ac:dyDescent="0.25">
      <c r="A19" s="54">
        <f t="shared" si="1"/>
        <v>9</v>
      </c>
      <c r="B19" s="6">
        <f t="shared" si="2"/>
        <v>41796</v>
      </c>
      <c r="C19" s="27">
        <f t="shared" si="3"/>
        <v>996.35013903808499</v>
      </c>
      <c r="D19" s="27">
        <f t="shared" si="4"/>
        <v>525.52416155370918</v>
      </c>
      <c r="E19" s="27">
        <f t="shared" si="5"/>
        <v>470.82597748437581</v>
      </c>
      <c r="F19" s="25">
        <f>IF(A19&lt;&gt;"",SUM($E$10:E19),"")</f>
        <v>4197.4947969752166</v>
      </c>
      <c r="G19" s="27">
        <f t="shared" si="6"/>
        <v>220802.50520302478</v>
      </c>
      <c r="I19" s="54">
        <f t="shared" si="7"/>
        <v>9</v>
      </c>
      <c r="J19" s="6">
        <f t="shared" si="8"/>
        <v>41796</v>
      </c>
      <c r="K19" s="27">
        <f t="shared" si="9"/>
        <v>996.35013903808499</v>
      </c>
      <c r="L19" s="27">
        <f t="shared" si="10"/>
        <v>548.60602594944294</v>
      </c>
      <c r="M19" s="27">
        <f t="shared" si="11"/>
        <v>447.74411308864205</v>
      </c>
      <c r="N19" s="25">
        <f>IF(I19&lt;&gt;"",SUM($M$10:M19),"")</f>
        <v>3989.1872981453052</v>
      </c>
      <c r="O19" s="27">
        <f t="shared" si="12"/>
        <v>216010.81270185471</v>
      </c>
    </row>
    <row r="20" spans="1:15" x14ac:dyDescent="0.25">
      <c r="A20" s="54">
        <f t="shared" si="1"/>
        <v>10</v>
      </c>
      <c r="B20" s="6">
        <f t="shared" si="2"/>
        <v>41826</v>
      </c>
      <c r="C20" s="27">
        <f t="shared" si="3"/>
        <v>996.35013903808499</v>
      </c>
      <c r="D20" s="27">
        <f t="shared" si="4"/>
        <v>524.40594985718383</v>
      </c>
      <c r="E20" s="27">
        <f t="shared" si="5"/>
        <v>471.94418918090116</v>
      </c>
      <c r="F20" s="25">
        <f>IF(A20&lt;&gt;"",SUM($E$10:E20),"")</f>
        <v>4669.4389861561176</v>
      </c>
      <c r="G20" s="27">
        <f t="shared" si="6"/>
        <v>220330.56101384389</v>
      </c>
      <c r="I20" s="54">
        <f t="shared" si="7"/>
        <v>10</v>
      </c>
      <c r="J20" s="6">
        <f t="shared" si="8"/>
        <v>41826</v>
      </c>
      <c r="K20" s="27">
        <f t="shared" si="9"/>
        <v>996.35013903808499</v>
      </c>
      <c r="L20" s="27">
        <f t="shared" si="10"/>
        <v>547.47123542816166</v>
      </c>
      <c r="M20" s="27">
        <f t="shared" si="11"/>
        <v>448.87890360992333</v>
      </c>
      <c r="N20" s="25">
        <f>IF(I20&lt;&gt;"",SUM($M$10:M20),"")</f>
        <v>4438.0662017552286</v>
      </c>
      <c r="O20" s="27">
        <f t="shared" si="12"/>
        <v>215561.93379824478</v>
      </c>
    </row>
    <row r="21" spans="1:15" x14ac:dyDescent="0.25">
      <c r="A21" s="54">
        <f t="shared" si="1"/>
        <v>11</v>
      </c>
      <c r="B21" s="6">
        <f t="shared" si="2"/>
        <v>41857</v>
      </c>
      <c r="C21" s="27">
        <f t="shared" si="3"/>
        <v>996.35013903808499</v>
      </c>
      <c r="D21" s="27">
        <f t="shared" si="4"/>
        <v>523.28508240787926</v>
      </c>
      <c r="E21" s="27">
        <f t="shared" si="5"/>
        <v>473.06505663020573</v>
      </c>
      <c r="F21" s="25">
        <f>IF(A21&lt;&gt;"",SUM($E$10:E21),"")</f>
        <v>5142.5040427863232</v>
      </c>
      <c r="G21" s="27">
        <f t="shared" si="6"/>
        <v>219857.49595721369</v>
      </c>
      <c r="I21" s="54">
        <f t="shared" si="7"/>
        <v>11</v>
      </c>
      <c r="J21" s="6">
        <f t="shared" si="8"/>
        <v>41857</v>
      </c>
      <c r="K21" s="27">
        <f t="shared" si="9"/>
        <v>996.35013903808499</v>
      </c>
      <c r="L21" s="27">
        <f t="shared" si="10"/>
        <v>546.33356882322119</v>
      </c>
      <c r="M21" s="27">
        <f t="shared" si="11"/>
        <v>450.0165702148638</v>
      </c>
      <c r="N21" s="25">
        <f>IF(I21&lt;&gt;"",SUM($M$10:M21),"")</f>
        <v>4888.0827719700919</v>
      </c>
      <c r="O21" s="27">
        <f t="shared" si="12"/>
        <v>215111.91722802992</v>
      </c>
    </row>
    <row r="22" spans="1:15" x14ac:dyDescent="0.25">
      <c r="A22" s="54">
        <f t="shared" si="1"/>
        <v>12</v>
      </c>
      <c r="B22" s="6">
        <f t="shared" si="2"/>
        <v>41888</v>
      </c>
      <c r="C22" s="27">
        <f t="shared" si="3"/>
        <v>996.35013903808499</v>
      </c>
      <c r="D22" s="27">
        <f t="shared" si="4"/>
        <v>522.16155289838252</v>
      </c>
      <c r="E22" s="27">
        <f t="shared" si="5"/>
        <v>474.18858613970247</v>
      </c>
      <c r="F22" s="25">
        <f>IF(A22&lt;&gt;"",SUM($E$10:E22),"")</f>
        <v>5616.6926289260255</v>
      </c>
      <c r="G22" s="27">
        <f t="shared" si="6"/>
        <v>219383.30737107398</v>
      </c>
      <c r="I22" s="54">
        <f t="shared" si="7"/>
        <v>12</v>
      </c>
      <c r="J22" s="6">
        <f t="shared" si="8"/>
        <v>41888</v>
      </c>
      <c r="K22" s="27">
        <f t="shared" si="9"/>
        <v>996.35013903808499</v>
      </c>
      <c r="L22" s="27">
        <f t="shared" si="10"/>
        <v>545.19301884529614</v>
      </c>
      <c r="M22" s="27">
        <f t="shared" si="11"/>
        <v>451.15712019278885</v>
      </c>
      <c r="N22" s="25">
        <f>IF(I22&lt;&gt;"",SUM($M$10:M22),"")</f>
        <v>5339.239892162881</v>
      </c>
      <c r="O22" s="27">
        <f t="shared" si="12"/>
        <v>214660.76010783712</v>
      </c>
    </row>
    <row r="23" spans="1:15" x14ac:dyDescent="0.25">
      <c r="A23" s="54">
        <f t="shared" si="1"/>
        <v>13</v>
      </c>
      <c r="B23" s="6">
        <f t="shared" si="2"/>
        <v>41918</v>
      </c>
      <c r="C23" s="27">
        <f t="shared" si="3"/>
        <v>996.35013903808499</v>
      </c>
      <c r="D23" s="27">
        <f t="shared" si="4"/>
        <v>521.03535500630073</v>
      </c>
      <c r="E23" s="27">
        <f t="shared" si="5"/>
        <v>475.31478403178426</v>
      </c>
      <c r="F23" s="25">
        <f>IF(A23&lt;&gt;"",SUM($E$10:E23),"")</f>
        <v>6092.0074129578097</v>
      </c>
      <c r="G23" s="27">
        <f t="shared" si="6"/>
        <v>218907.99258704219</v>
      </c>
      <c r="I23" s="54">
        <f t="shared" si="7"/>
        <v>13</v>
      </c>
      <c r="J23" s="6">
        <f t="shared" si="8"/>
        <v>41918</v>
      </c>
      <c r="K23" s="27">
        <f t="shared" si="9"/>
        <v>996.35013903808499</v>
      </c>
      <c r="L23" s="27">
        <f t="shared" si="10"/>
        <v>544.0495781865867</v>
      </c>
      <c r="M23" s="27">
        <f t="shared" si="11"/>
        <v>452.30056085149829</v>
      </c>
      <c r="N23" s="25">
        <f>IF(I23&lt;&gt;"",SUM($M$10:M23),"")</f>
        <v>5791.5404530143796</v>
      </c>
      <c r="O23" s="27">
        <f t="shared" si="12"/>
        <v>214208.45954698563</v>
      </c>
    </row>
    <row r="24" spans="1:15" x14ac:dyDescent="0.25">
      <c r="A24" s="54">
        <f t="shared" si="1"/>
        <v>14</v>
      </c>
      <c r="B24" s="6">
        <f t="shared" si="2"/>
        <v>41949</v>
      </c>
      <c r="C24" s="27">
        <f t="shared" si="3"/>
        <v>996.35013903808499</v>
      </c>
      <c r="D24" s="27">
        <f t="shared" si="4"/>
        <v>519.90648239422524</v>
      </c>
      <c r="E24" s="27">
        <f t="shared" si="5"/>
        <v>476.44365664385975</v>
      </c>
      <c r="F24" s="25">
        <f>IF(A24&lt;&gt;"",SUM($E$10:E24),"")</f>
        <v>6568.4510696016696</v>
      </c>
      <c r="G24" s="27">
        <f t="shared" si="6"/>
        <v>218431.54893039833</v>
      </c>
      <c r="I24" s="54">
        <f t="shared" si="7"/>
        <v>14</v>
      </c>
      <c r="J24" s="6">
        <f t="shared" si="8"/>
        <v>41949</v>
      </c>
      <c r="K24" s="27">
        <f t="shared" si="9"/>
        <v>996.35013903808499</v>
      </c>
      <c r="L24" s="27">
        <f t="shared" si="10"/>
        <v>542.90323952077188</v>
      </c>
      <c r="M24" s="27">
        <f t="shared" si="11"/>
        <v>453.44689951731311</v>
      </c>
      <c r="N24" s="25">
        <f>IF(I24&lt;&gt;"",SUM($M$10:M24),"")</f>
        <v>6244.9873525316925</v>
      </c>
      <c r="O24" s="27">
        <f t="shared" si="12"/>
        <v>213755.01264746831</v>
      </c>
    </row>
    <row r="25" spans="1:15" x14ac:dyDescent="0.25">
      <c r="A25" s="54">
        <f t="shared" si="1"/>
        <v>15</v>
      </c>
      <c r="B25" s="6">
        <f t="shared" si="2"/>
        <v>41979</v>
      </c>
      <c r="C25" s="27">
        <f t="shared" si="3"/>
        <v>996.35013903808499</v>
      </c>
      <c r="D25" s="27">
        <f t="shared" si="4"/>
        <v>518.77492870969604</v>
      </c>
      <c r="E25" s="27">
        <f t="shared" si="5"/>
        <v>477.57521032838895</v>
      </c>
      <c r="F25" s="25">
        <f>IF(A25&lt;&gt;"",SUM($E$10:E25),"")</f>
        <v>7046.0262799300581</v>
      </c>
      <c r="G25" s="27">
        <f t="shared" si="6"/>
        <v>217953.97372006995</v>
      </c>
      <c r="I25" s="54">
        <f t="shared" si="7"/>
        <v>15</v>
      </c>
      <c r="J25" s="6">
        <f t="shared" si="8"/>
        <v>41979</v>
      </c>
      <c r="K25" s="27">
        <f t="shared" si="9"/>
        <v>996.35013903808499</v>
      </c>
      <c r="L25" s="27">
        <f t="shared" si="10"/>
        <v>541.7539955029622</v>
      </c>
      <c r="M25" s="27">
        <f t="shared" si="11"/>
        <v>454.59614353512279</v>
      </c>
      <c r="N25" s="25">
        <f>IF(I25&lt;&gt;"",SUM($M$10:M25),"")</f>
        <v>6699.5834960668153</v>
      </c>
      <c r="O25" s="27">
        <f t="shared" si="12"/>
        <v>213300.41650393317</v>
      </c>
    </row>
    <row r="26" spans="1:15" x14ac:dyDescent="0.25">
      <c r="A26" s="54">
        <f t="shared" si="1"/>
        <v>16</v>
      </c>
      <c r="B26" s="6">
        <f t="shared" si="2"/>
        <v>42010</v>
      </c>
      <c r="C26" s="27">
        <f t="shared" si="3"/>
        <v>996.35013903808499</v>
      </c>
      <c r="D26" s="27">
        <f t="shared" si="4"/>
        <v>517.64068758516612</v>
      </c>
      <c r="E26" s="27">
        <f t="shared" si="5"/>
        <v>478.70945145291887</v>
      </c>
      <c r="F26" s="25">
        <f>IF(A26&lt;&gt;"",SUM($E$10:E26),"")</f>
        <v>7524.7357313829771</v>
      </c>
      <c r="G26" s="27">
        <f t="shared" si="6"/>
        <v>217475.26426861703</v>
      </c>
      <c r="I26" s="54">
        <f t="shared" si="7"/>
        <v>16</v>
      </c>
      <c r="J26" s="6">
        <f t="shared" si="8"/>
        <v>42010</v>
      </c>
      <c r="K26" s="27">
        <f t="shared" si="9"/>
        <v>996.35013903808499</v>
      </c>
      <c r="L26" s="27">
        <f t="shared" si="10"/>
        <v>540.60183876965289</v>
      </c>
      <c r="M26" s="27">
        <f t="shared" si="11"/>
        <v>455.7483002684321</v>
      </c>
      <c r="N26" s="25">
        <f>IF(I26&lt;&gt;"",SUM($M$10:M26),"")</f>
        <v>7155.3317963352474</v>
      </c>
      <c r="O26" s="27">
        <f t="shared" si="12"/>
        <v>212844.66820366474</v>
      </c>
    </row>
    <row r="27" spans="1:15" x14ac:dyDescent="0.25">
      <c r="A27" s="54">
        <f t="shared" si="1"/>
        <v>17</v>
      </c>
      <c r="B27" s="6">
        <f t="shared" si="2"/>
        <v>42041</v>
      </c>
      <c r="C27" s="27">
        <f t="shared" si="3"/>
        <v>996.35013903808499</v>
      </c>
      <c r="D27" s="27">
        <f t="shared" si="4"/>
        <v>516.50375263796548</v>
      </c>
      <c r="E27" s="27">
        <f t="shared" si="5"/>
        <v>479.84638640011951</v>
      </c>
      <c r="F27" s="25">
        <f>IF(A27&lt;&gt;"",SUM($E$10:E27),"")</f>
        <v>8004.5821177830967</v>
      </c>
      <c r="G27" s="27">
        <f t="shared" si="6"/>
        <v>216995.41788221689</v>
      </c>
      <c r="I27" s="54">
        <f t="shared" si="7"/>
        <v>17</v>
      </c>
      <c r="J27" s="6">
        <f t="shared" si="8"/>
        <v>42041</v>
      </c>
      <c r="K27" s="27">
        <f t="shared" si="9"/>
        <v>996.35013903808499</v>
      </c>
      <c r="L27" s="27">
        <f t="shared" si="10"/>
        <v>539.44676193867667</v>
      </c>
      <c r="M27" s="27">
        <f t="shared" si="11"/>
        <v>456.90337709940832</v>
      </c>
      <c r="N27" s="25">
        <f>IF(I27&lt;&gt;"",SUM($M$10:M27),"")</f>
        <v>7612.2351734346557</v>
      </c>
      <c r="O27" s="27">
        <f t="shared" si="12"/>
        <v>212387.76482656534</v>
      </c>
    </row>
    <row r="28" spans="1:15" x14ac:dyDescent="0.25">
      <c r="A28" s="54">
        <f t="shared" si="1"/>
        <v>18</v>
      </c>
      <c r="B28" s="6">
        <f t="shared" si="2"/>
        <v>42069</v>
      </c>
      <c r="C28" s="27">
        <f t="shared" si="3"/>
        <v>996.35013903808499</v>
      </c>
      <c r="D28" s="27">
        <f t="shared" si="4"/>
        <v>515.36411747026511</v>
      </c>
      <c r="E28" s="27">
        <f t="shared" si="5"/>
        <v>480.98602156781988</v>
      </c>
      <c r="F28" s="25">
        <f>IF(A28&lt;&gt;"",SUM($E$10:E28),"")</f>
        <v>8485.5681393509167</v>
      </c>
      <c r="G28" s="27">
        <f t="shared" si="6"/>
        <v>216514.43186064909</v>
      </c>
      <c r="I28" s="54">
        <f t="shared" si="7"/>
        <v>18</v>
      </c>
      <c r="J28" s="6">
        <f t="shared" si="8"/>
        <v>42069</v>
      </c>
      <c r="K28" s="27">
        <f t="shared" si="9"/>
        <v>996.35013903808499</v>
      </c>
      <c r="L28" s="27">
        <f t="shared" si="10"/>
        <v>538.28875760915662</v>
      </c>
      <c r="M28" s="27">
        <f t="shared" si="11"/>
        <v>458.06138142892837</v>
      </c>
      <c r="N28" s="25">
        <f>IF(I28&lt;&gt;"",SUM($M$10:M28),"")</f>
        <v>8070.2965548635839</v>
      </c>
      <c r="O28" s="27">
        <f t="shared" si="12"/>
        <v>211929.7034451364</v>
      </c>
    </row>
    <row r="29" spans="1:15" x14ac:dyDescent="0.25">
      <c r="A29" s="54">
        <f t="shared" si="1"/>
        <v>19</v>
      </c>
      <c r="B29" s="6">
        <f t="shared" si="2"/>
        <v>42100</v>
      </c>
      <c r="C29" s="27">
        <f t="shared" si="3"/>
        <v>996.35013903808499</v>
      </c>
      <c r="D29" s="27">
        <f t="shared" si="4"/>
        <v>514.22177566904156</v>
      </c>
      <c r="E29" s="27">
        <f t="shared" si="5"/>
        <v>482.12836336904343</v>
      </c>
      <c r="F29" s="25">
        <f>IF(A29&lt;&gt;"",SUM($E$10:E29),"")</f>
        <v>8967.6965027199603</v>
      </c>
      <c r="G29" s="27">
        <f t="shared" si="6"/>
        <v>216032.30349728005</v>
      </c>
      <c r="I29" s="54">
        <f t="shared" si="7"/>
        <v>19</v>
      </c>
      <c r="J29" s="6">
        <f t="shared" si="8"/>
        <v>42100</v>
      </c>
      <c r="K29" s="27">
        <f t="shared" si="9"/>
        <v>996.35013903808499</v>
      </c>
      <c r="L29" s="27">
        <f t="shared" si="10"/>
        <v>537.12781836145814</v>
      </c>
      <c r="M29" s="27">
        <f t="shared" si="11"/>
        <v>459.22232067662685</v>
      </c>
      <c r="N29" s="25">
        <f>IF(I29&lt;&gt;"",SUM($M$10:M29),"")</f>
        <v>8529.5188755402105</v>
      </c>
      <c r="O29" s="27">
        <f t="shared" si="12"/>
        <v>211470.48112445977</v>
      </c>
    </row>
    <row r="30" spans="1:15" x14ac:dyDescent="0.25">
      <c r="A30" s="54">
        <f t="shared" si="1"/>
        <v>20</v>
      </c>
      <c r="B30" s="6">
        <f t="shared" si="2"/>
        <v>42130</v>
      </c>
      <c r="C30" s="27">
        <f t="shared" si="3"/>
        <v>996.35013903808499</v>
      </c>
      <c r="D30" s="27">
        <f t="shared" si="4"/>
        <v>513.07672080604016</v>
      </c>
      <c r="E30" s="27">
        <f t="shared" si="5"/>
        <v>483.27341823204483</v>
      </c>
      <c r="F30" s="25">
        <f>IF(A30&lt;&gt;"",SUM($E$10:E30),"")</f>
        <v>9450.9699209520059</v>
      </c>
      <c r="G30" s="27">
        <f t="shared" si="6"/>
        <v>215549.03007904798</v>
      </c>
      <c r="I30" s="54">
        <f t="shared" si="7"/>
        <v>20</v>
      </c>
      <c r="J30" s="6">
        <f t="shared" si="8"/>
        <v>42130</v>
      </c>
      <c r="K30" s="27">
        <f t="shared" si="9"/>
        <v>996.35013903808499</v>
      </c>
      <c r="L30" s="27">
        <f t="shared" si="10"/>
        <v>535.96393675714216</v>
      </c>
      <c r="M30" s="27">
        <f t="shared" si="11"/>
        <v>460.38620228094283</v>
      </c>
      <c r="N30" s="25">
        <f>IF(I30&lt;&gt;"",SUM($M$10:M30),"")</f>
        <v>8989.9050778211531</v>
      </c>
      <c r="O30" s="27">
        <f t="shared" si="12"/>
        <v>211010.09492217883</v>
      </c>
    </row>
    <row r="31" spans="1:15" x14ac:dyDescent="0.25">
      <c r="A31" s="54">
        <f t="shared" si="1"/>
        <v>21</v>
      </c>
      <c r="B31" s="6">
        <f t="shared" si="2"/>
        <v>42161</v>
      </c>
      <c r="C31" s="27">
        <f t="shared" si="3"/>
        <v>996.35013903808499</v>
      </c>
      <c r="D31" s="27">
        <f t="shared" si="4"/>
        <v>511.92894643773894</v>
      </c>
      <c r="E31" s="27">
        <f t="shared" si="5"/>
        <v>484.42119260034605</v>
      </c>
      <c r="F31" s="25">
        <f>IF(A31&lt;&gt;"",SUM($E$10:E31),"")</f>
        <v>9935.3911135523522</v>
      </c>
      <c r="G31" s="27">
        <f t="shared" si="6"/>
        <v>215064.60888644765</v>
      </c>
      <c r="I31" s="54">
        <f t="shared" si="7"/>
        <v>21</v>
      </c>
      <c r="J31" s="6">
        <f t="shared" si="8"/>
        <v>42161</v>
      </c>
      <c r="K31" s="27">
        <f t="shared" si="9"/>
        <v>996.35013903808499</v>
      </c>
      <c r="L31" s="27">
        <f t="shared" si="10"/>
        <v>534.79710533891728</v>
      </c>
      <c r="M31" s="27">
        <f t="shared" si="11"/>
        <v>461.55303369916771</v>
      </c>
      <c r="N31" s="25">
        <f>IF(I31&lt;&gt;"",SUM($M$10:M31),"")</f>
        <v>9451.45811152032</v>
      </c>
      <c r="O31" s="27">
        <f t="shared" si="12"/>
        <v>210548.54188847967</v>
      </c>
    </row>
    <row r="32" spans="1:15" x14ac:dyDescent="0.25">
      <c r="A32" s="54">
        <f t="shared" si="1"/>
        <v>22</v>
      </c>
      <c r="B32" s="6">
        <f t="shared" si="2"/>
        <v>42191</v>
      </c>
      <c r="C32" s="27">
        <f t="shared" si="3"/>
        <v>996.35013903808499</v>
      </c>
      <c r="D32" s="27">
        <f t="shared" si="4"/>
        <v>510.77844610531315</v>
      </c>
      <c r="E32" s="27">
        <f t="shared" si="5"/>
        <v>485.57169293277184</v>
      </c>
      <c r="F32" s="25">
        <f>IF(A32&lt;&gt;"",SUM($E$10:E32),"")</f>
        <v>10420.962806485124</v>
      </c>
      <c r="G32" s="27">
        <f t="shared" si="6"/>
        <v>214579.03719351487</v>
      </c>
      <c r="I32" s="54">
        <f t="shared" si="7"/>
        <v>22</v>
      </c>
      <c r="J32" s="6">
        <f t="shared" si="8"/>
        <v>42191</v>
      </c>
      <c r="K32" s="27">
        <f t="shared" si="9"/>
        <v>996.35013903808499</v>
      </c>
      <c r="L32" s="27">
        <f t="shared" si="10"/>
        <v>533.62731663059151</v>
      </c>
      <c r="M32" s="27">
        <f t="shared" si="11"/>
        <v>462.72282240749348</v>
      </c>
      <c r="N32" s="25">
        <f>IF(I32&lt;&gt;"",SUM($M$10:M32),"")</f>
        <v>9914.1809339278134</v>
      </c>
      <c r="O32" s="27">
        <f t="shared" si="12"/>
        <v>210085.81906607217</v>
      </c>
    </row>
    <row r="33" spans="1:15" x14ac:dyDescent="0.25">
      <c r="A33" s="54">
        <f t="shared" si="1"/>
        <v>23</v>
      </c>
      <c r="B33" s="6">
        <f t="shared" si="2"/>
        <v>42222</v>
      </c>
      <c r="C33" s="27">
        <f t="shared" si="3"/>
        <v>996.35013903808499</v>
      </c>
      <c r="D33" s="27">
        <f t="shared" si="4"/>
        <v>509.62521333459779</v>
      </c>
      <c r="E33" s="27">
        <f t="shared" si="5"/>
        <v>486.7249257034872</v>
      </c>
      <c r="F33" s="25">
        <f>IF(A33&lt;&gt;"",SUM($E$10:E33),"")</f>
        <v>10907.687732188611</v>
      </c>
      <c r="G33" s="27">
        <f t="shared" si="6"/>
        <v>214092.31226781139</v>
      </c>
      <c r="I33" s="54">
        <f t="shared" si="7"/>
        <v>23</v>
      </c>
      <c r="J33" s="6">
        <f t="shared" si="8"/>
        <v>42222</v>
      </c>
      <c r="K33" s="27">
        <f t="shared" si="9"/>
        <v>996.35013903808499</v>
      </c>
      <c r="L33" s="27">
        <f t="shared" si="10"/>
        <v>532.45456313702505</v>
      </c>
      <c r="M33" s="27">
        <f t="shared" si="11"/>
        <v>463.89557590105994</v>
      </c>
      <c r="N33" s="25">
        <f>IF(I33&lt;&gt;"",SUM($M$10:M33),"")</f>
        <v>10378.076509828874</v>
      </c>
      <c r="O33" s="27">
        <f t="shared" si="12"/>
        <v>209621.92349017112</v>
      </c>
    </row>
    <row r="34" spans="1:15" x14ac:dyDescent="0.25">
      <c r="A34" s="54">
        <f t="shared" si="1"/>
        <v>24</v>
      </c>
      <c r="B34" s="6">
        <f t="shared" si="2"/>
        <v>42253</v>
      </c>
      <c r="C34" s="27">
        <f t="shared" si="3"/>
        <v>996.35013903808499</v>
      </c>
      <c r="D34" s="27">
        <f t="shared" si="4"/>
        <v>508.469241636052</v>
      </c>
      <c r="E34" s="27">
        <f t="shared" si="5"/>
        <v>487.88089740203299</v>
      </c>
      <c r="F34" s="25">
        <f>IF(A34&lt;&gt;"",SUM($E$10:E34),"")</f>
        <v>11395.568629590643</v>
      </c>
      <c r="G34" s="27">
        <f t="shared" si="6"/>
        <v>213604.43137040935</v>
      </c>
      <c r="I34" s="54">
        <f t="shared" si="7"/>
        <v>24</v>
      </c>
      <c r="J34" s="6">
        <f t="shared" si="8"/>
        <v>42253</v>
      </c>
      <c r="K34" s="27">
        <f t="shared" si="9"/>
        <v>996.35013903808499</v>
      </c>
      <c r="L34" s="27">
        <f t="shared" si="10"/>
        <v>531.27883734408169</v>
      </c>
      <c r="M34" s="27">
        <f t="shared" si="11"/>
        <v>465.0713016940033</v>
      </c>
      <c r="N34" s="25">
        <f>IF(I34&lt;&gt;"",SUM($M$10:M34),"")</f>
        <v>10843.147811522877</v>
      </c>
      <c r="O34" s="27">
        <f t="shared" si="12"/>
        <v>209156.85218847712</v>
      </c>
    </row>
    <row r="35" spans="1:15" x14ac:dyDescent="0.25">
      <c r="A35" s="54">
        <f t="shared" si="1"/>
        <v>25</v>
      </c>
      <c r="B35" s="6">
        <f t="shared" si="2"/>
        <v>42283</v>
      </c>
      <c r="C35" s="27">
        <f t="shared" si="3"/>
        <v>996.35013903808499</v>
      </c>
      <c r="D35" s="27">
        <f t="shared" si="4"/>
        <v>507.3105245047222</v>
      </c>
      <c r="E35" s="27">
        <f t="shared" si="5"/>
        <v>489.03961453336279</v>
      </c>
      <c r="F35" s="25">
        <f>IF(A35&lt;&gt;"",SUM($E$10:E35),"")</f>
        <v>11884.608244124007</v>
      </c>
      <c r="G35" s="27">
        <f t="shared" si="6"/>
        <v>213115.39175587599</v>
      </c>
      <c r="I35" s="54">
        <f t="shared" si="7"/>
        <v>25</v>
      </c>
      <c r="J35" s="6">
        <f t="shared" si="8"/>
        <v>42283</v>
      </c>
      <c r="K35" s="27">
        <f t="shared" si="9"/>
        <v>996.35013903808499</v>
      </c>
      <c r="L35" s="27">
        <f t="shared" si="10"/>
        <v>530.10013171858134</v>
      </c>
      <c r="M35" s="27">
        <f t="shared" si="11"/>
        <v>466.25000731950365</v>
      </c>
      <c r="N35" s="25">
        <f>IF(I35&lt;&gt;"",SUM($M$10:M35),"")</f>
        <v>11309.397818842381</v>
      </c>
      <c r="O35" s="27">
        <f t="shared" si="12"/>
        <v>208690.60218115762</v>
      </c>
    </row>
    <row r="36" spans="1:15" x14ac:dyDescent="0.25">
      <c r="A36" s="54">
        <f t="shared" si="1"/>
        <v>26</v>
      </c>
      <c r="B36" s="6">
        <f t="shared" si="2"/>
        <v>42314</v>
      </c>
      <c r="C36" s="27">
        <f t="shared" si="3"/>
        <v>996.35013903808499</v>
      </c>
      <c r="D36" s="27">
        <f t="shared" si="4"/>
        <v>506.14905542020546</v>
      </c>
      <c r="E36" s="27">
        <f t="shared" si="5"/>
        <v>490.20108361787953</v>
      </c>
      <c r="F36" s="25">
        <f>IF(A36&lt;&gt;"",SUM($E$10:E36),"")</f>
        <v>12374.809327741887</v>
      </c>
      <c r="G36" s="27">
        <f t="shared" si="6"/>
        <v>212625.19067225812</v>
      </c>
      <c r="I36" s="54">
        <f t="shared" si="7"/>
        <v>26</v>
      </c>
      <c r="J36" s="6">
        <f t="shared" si="8"/>
        <v>42314</v>
      </c>
      <c r="K36" s="27">
        <f t="shared" si="9"/>
        <v>996.35013903808499</v>
      </c>
      <c r="L36" s="27">
        <f t="shared" si="10"/>
        <v>528.91843870825073</v>
      </c>
      <c r="M36" s="27">
        <f t="shared" si="11"/>
        <v>467.43170032983426</v>
      </c>
      <c r="N36" s="25">
        <f>IF(I36&lt;&gt;"",SUM($M$10:M36),"")</f>
        <v>11776.829519172215</v>
      </c>
      <c r="O36" s="27">
        <f t="shared" si="12"/>
        <v>208223.1704808278</v>
      </c>
    </row>
    <row r="37" spans="1:15" x14ac:dyDescent="0.25">
      <c r="A37" s="54">
        <f t="shared" si="1"/>
        <v>27</v>
      </c>
      <c r="B37" s="6">
        <f t="shared" si="2"/>
        <v>42344</v>
      </c>
      <c r="C37" s="27">
        <f t="shared" si="3"/>
        <v>996.35013903808499</v>
      </c>
      <c r="D37" s="27">
        <f t="shared" si="4"/>
        <v>504.98482784661303</v>
      </c>
      <c r="E37" s="27">
        <f t="shared" si="5"/>
        <v>491.36531119147196</v>
      </c>
      <c r="F37" s="25">
        <f>IF(A37&lt;&gt;"",SUM($E$10:E37),"")</f>
        <v>12866.174638933358</v>
      </c>
      <c r="G37" s="27">
        <f t="shared" si="6"/>
        <v>212133.82536106664</v>
      </c>
      <c r="I37" s="54">
        <f t="shared" si="7"/>
        <v>27</v>
      </c>
      <c r="J37" s="6">
        <f t="shared" si="8"/>
        <v>42344</v>
      </c>
      <c r="K37" s="27">
        <f t="shared" si="9"/>
        <v>996.35013903808499</v>
      </c>
      <c r="L37" s="27">
        <f t="shared" si="10"/>
        <v>527.73375074167632</v>
      </c>
      <c r="M37" s="27">
        <f t="shared" si="11"/>
        <v>468.61638829640867</v>
      </c>
      <c r="N37" s="25">
        <f>IF(I37&lt;&gt;"",SUM($M$10:M37),"")</f>
        <v>12245.445907468624</v>
      </c>
      <c r="O37" s="27">
        <f t="shared" si="12"/>
        <v>207754.55409253138</v>
      </c>
    </row>
    <row r="38" spans="1:15" x14ac:dyDescent="0.25">
      <c r="A38" s="54">
        <f t="shared" si="1"/>
        <v>28</v>
      </c>
      <c r="B38" s="6">
        <f t="shared" si="2"/>
        <v>42375</v>
      </c>
      <c r="C38" s="27">
        <f t="shared" si="3"/>
        <v>996.35013903808499</v>
      </c>
      <c r="D38" s="27">
        <f t="shared" si="4"/>
        <v>503.81783523253324</v>
      </c>
      <c r="E38" s="27">
        <f t="shared" si="5"/>
        <v>492.53230380555175</v>
      </c>
      <c r="F38" s="25">
        <f>IF(A38&lt;&gt;"",SUM($E$10:E38),"")</f>
        <v>13358.706942738911</v>
      </c>
      <c r="G38" s="27">
        <f t="shared" si="6"/>
        <v>211641.29305726109</v>
      </c>
      <c r="I38" s="54">
        <f t="shared" si="7"/>
        <v>28</v>
      </c>
      <c r="J38" s="6">
        <f t="shared" si="8"/>
        <v>42375</v>
      </c>
      <c r="K38" s="27">
        <f t="shared" si="9"/>
        <v>996.35013903808499</v>
      </c>
      <c r="L38" s="27">
        <f t="shared" si="10"/>
        <v>526.54606022825453</v>
      </c>
      <c r="M38" s="27">
        <f t="shared" si="11"/>
        <v>469.80407880983046</v>
      </c>
      <c r="N38" s="25">
        <f>IF(I38&lt;&gt;"",SUM($M$10:M38),"")</f>
        <v>12715.249986278453</v>
      </c>
      <c r="O38" s="27">
        <f t="shared" si="12"/>
        <v>207284.75001372155</v>
      </c>
    </row>
    <row r="39" spans="1:15" x14ac:dyDescent="0.25">
      <c r="A39" s="54">
        <f t="shared" si="1"/>
        <v>29</v>
      </c>
      <c r="B39" s="6">
        <f t="shared" si="2"/>
        <v>42406</v>
      </c>
      <c r="C39" s="27">
        <f t="shared" si="3"/>
        <v>996.35013903808499</v>
      </c>
      <c r="D39" s="27">
        <f t="shared" si="4"/>
        <v>502.64807101099507</v>
      </c>
      <c r="E39" s="27">
        <f t="shared" si="5"/>
        <v>493.70206802708992</v>
      </c>
      <c r="F39" s="25">
        <f>IF(A39&lt;&gt;"",SUM($E$10:E39),"")</f>
        <v>13852.409010766001</v>
      </c>
      <c r="G39" s="27">
        <f t="shared" si="6"/>
        <v>211147.59098923398</v>
      </c>
      <c r="I39" s="54">
        <f t="shared" si="7"/>
        <v>29</v>
      </c>
      <c r="J39" s="6">
        <f t="shared" si="8"/>
        <v>42406</v>
      </c>
      <c r="K39" s="27">
        <f t="shared" si="9"/>
        <v>996.35013903808499</v>
      </c>
      <c r="L39" s="27">
        <f t="shared" si="10"/>
        <v>525.35535955814407</v>
      </c>
      <c r="M39" s="27">
        <f t="shared" si="11"/>
        <v>470.99477947994092</v>
      </c>
      <c r="N39" s="25">
        <f>IF(I39&lt;&gt;"",SUM($M$10:M39),"")</f>
        <v>13186.244765758394</v>
      </c>
      <c r="O39" s="27">
        <f t="shared" si="12"/>
        <v>206813.7552342416</v>
      </c>
    </row>
    <row r="40" spans="1:15" x14ac:dyDescent="0.25">
      <c r="A40" s="54">
        <f t="shared" si="1"/>
        <v>30</v>
      </c>
      <c r="B40" s="6">
        <f t="shared" si="2"/>
        <v>42435</v>
      </c>
      <c r="C40" s="27">
        <f t="shared" si="3"/>
        <v>996.35013903808499</v>
      </c>
      <c r="D40" s="27">
        <f t="shared" si="4"/>
        <v>501.47552859943067</v>
      </c>
      <c r="E40" s="27">
        <f t="shared" si="5"/>
        <v>494.87461043865432</v>
      </c>
      <c r="F40" s="25">
        <f>IF(A40&lt;&gt;"",SUM($E$10:E40),"")</f>
        <v>14347.283621204655</v>
      </c>
      <c r="G40" s="27">
        <f t="shared" si="6"/>
        <v>210652.71637879533</v>
      </c>
      <c r="I40" s="54">
        <f t="shared" si="7"/>
        <v>30</v>
      </c>
      <c r="J40" s="6">
        <f t="shared" si="8"/>
        <v>42435</v>
      </c>
      <c r="K40" s="27">
        <f t="shared" si="9"/>
        <v>996.35013903808499</v>
      </c>
      <c r="L40" s="27">
        <f t="shared" si="10"/>
        <v>524.16164110221655</v>
      </c>
      <c r="M40" s="27">
        <f t="shared" si="11"/>
        <v>472.18849793586844</v>
      </c>
      <c r="N40" s="25">
        <f>IF(I40&lt;&gt;"",SUM($M$10:M40),"")</f>
        <v>13658.433263694264</v>
      </c>
      <c r="O40" s="27">
        <f t="shared" si="12"/>
        <v>206341.56673630574</v>
      </c>
    </row>
    <row r="41" spans="1:15" x14ac:dyDescent="0.25">
      <c r="A41" s="54">
        <f t="shared" si="1"/>
        <v>31</v>
      </c>
      <c r="B41" s="6">
        <f t="shared" si="2"/>
        <v>42466</v>
      </c>
      <c r="C41" s="27">
        <f t="shared" si="3"/>
        <v>996.35013903808499</v>
      </c>
      <c r="D41" s="27">
        <f t="shared" si="4"/>
        <v>500.30020139963892</v>
      </c>
      <c r="E41" s="27">
        <f t="shared" si="5"/>
        <v>496.04993763844607</v>
      </c>
      <c r="F41" s="25">
        <f>IF(A41&lt;&gt;"",SUM($E$10:E41),"")</f>
        <v>14843.333558843102</v>
      </c>
      <c r="G41" s="27">
        <f t="shared" si="6"/>
        <v>210156.66644115691</v>
      </c>
      <c r="I41" s="54">
        <f t="shared" si="7"/>
        <v>31</v>
      </c>
      <c r="J41" s="6">
        <f t="shared" si="8"/>
        <v>42466</v>
      </c>
      <c r="K41" s="27">
        <f t="shared" si="9"/>
        <v>996.35013903808499</v>
      </c>
      <c r="L41" s="27">
        <f t="shared" si="10"/>
        <v>522.96489721200805</v>
      </c>
      <c r="M41" s="27">
        <f t="shared" si="11"/>
        <v>473.38524182607694</v>
      </c>
      <c r="N41" s="25">
        <f>IF(I41&lt;&gt;"",SUM($M$10:M41),"")</f>
        <v>14131.818505520341</v>
      </c>
      <c r="O41" s="27">
        <f t="shared" si="12"/>
        <v>205868.18149447968</v>
      </c>
    </row>
    <row r="42" spans="1:15" x14ac:dyDescent="0.25">
      <c r="A42" s="54">
        <f t="shared" si="1"/>
        <v>32</v>
      </c>
      <c r="B42" s="6">
        <f t="shared" si="2"/>
        <v>42496</v>
      </c>
      <c r="C42" s="27">
        <f t="shared" si="3"/>
        <v>996.35013903808499</v>
      </c>
      <c r="D42" s="27">
        <f t="shared" si="4"/>
        <v>499.12208279774762</v>
      </c>
      <c r="E42" s="27">
        <f t="shared" si="5"/>
        <v>497.22805624033737</v>
      </c>
      <c r="F42" s="25">
        <f>IF(A42&lt;&gt;"",SUM($E$10:E42),"")</f>
        <v>15340.561615083439</v>
      </c>
      <c r="G42" s="27">
        <f t="shared" si="6"/>
        <v>209659.43838491658</v>
      </c>
      <c r="I42" s="54">
        <f t="shared" si="7"/>
        <v>32</v>
      </c>
      <c r="J42" s="6">
        <f t="shared" si="8"/>
        <v>42496</v>
      </c>
      <c r="K42" s="27">
        <f t="shared" si="9"/>
        <v>996.35013903808499</v>
      </c>
      <c r="L42" s="27">
        <f t="shared" si="10"/>
        <v>521.76512021966983</v>
      </c>
      <c r="M42" s="27">
        <f t="shared" si="11"/>
        <v>474.58501881841516</v>
      </c>
      <c r="N42" s="25">
        <f>IF(I42&lt;&gt;"",SUM($M$10:M42),"")</f>
        <v>14606.403524338757</v>
      </c>
      <c r="O42" s="27">
        <f t="shared" si="12"/>
        <v>205393.59647566127</v>
      </c>
    </row>
    <row r="43" spans="1:15" x14ac:dyDescent="0.25">
      <c r="A43" s="54">
        <f t="shared" si="1"/>
        <v>33</v>
      </c>
      <c r="B43" s="6">
        <f t="shared" si="2"/>
        <v>42527</v>
      </c>
      <c r="C43" s="27">
        <f t="shared" si="3"/>
        <v>996.35013903808499</v>
      </c>
      <c r="D43" s="27">
        <f t="shared" si="4"/>
        <v>497.94116616417688</v>
      </c>
      <c r="E43" s="27">
        <f t="shared" si="5"/>
        <v>498.40897287390811</v>
      </c>
      <c r="F43" s="25">
        <f>IF(A43&lt;&gt;"",SUM($E$10:E43),"")</f>
        <v>15838.970587957347</v>
      </c>
      <c r="G43" s="27">
        <f t="shared" si="6"/>
        <v>209161.02941204264</v>
      </c>
      <c r="I43" s="54">
        <f t="shared" si="7"/>
        <v>33</v>
      </c>
      <c r="J43" s="6">
        <f t="shared" si="8"/>
        <v>42527</v>
      </c>
      <c r="K43" s="27">
        <f t="shared" si="9"/>
        <v>996.35013903808499</v>
      </c>
      <c r="L43" s="27">
        <f t="shared" si="10"/>
        <v>520.56230243791913</v>
      </c>
      <c r="M43" s="27">
        <f t="shared" si="11"/>
        <v>475.78783660016586</v>
      </c>
      <c r="N43" s="25">
        <f>IF(I43&lt;&gt;"",SUM($M$10:M43),"")</f>
        <v>15082.191360938923</v>
      </c>
      <c r="O43" s="27">
        <f t="shared" si="12"/>
        <v>204917.80863906111</v>
      </c>
    </row>
    <row r="44" spans="1:15" x14ac:dyDescent="0.25">
      <c r="A44" s="54">
        <f t="shared" si="1"/>
        <v>34</v>
      </c>
      <c r="B44" s="6">
        <f t="shared" si="2"/>
        <v>42557</v>
      </c>
      <c r="C44" s="27">
        <f t="shared" si="3"/>
        <v>996.35013903808499</v>
      </c>
      <c r="D44" s="27">
        <f t="shared" si="4"/>
        <v>496.75744485360127</v>
      </c>
      <c r="E44" s="27">
        <f t="shared" si="5"/>
        <v>499.59269418448372</v>
      </c>
      <c r="F44" s="25">
        <f>IF(A44&lt;&gt;"",SUM($E$10:E44),"")</f>
        <v>16338.563282141831</v>
      </c>
      <c r="G44" s="27">
        <f t="shared" si="6"/>
        <v>208661.43671785816</v>
      </c>
      <c r="I44" s="54">
        <f t="shared" si="7"/>
        <v>34</v>
      </c>
      <c r="J44" s="6">
        <f t="shared" si="8"/>
        <v>42557</v>
      </c>
      <c r="K44" s="27">
        <f t="shared" si="9"/>
        <v>996.35013903808499</v>
      </c>
      <c r="L44" s="27">
        <f t="shared" si="10"/>
        <v>519.35643615999027</v>
      </c>
      <c r="M44" s="27">
        <f t="shared" si="11"/>
        <v>476.99370287809472</v>
      </c>
      <c r="N44" s="25">
        <f>IF(I44&lt;&gt;"",SUM($M$10:M44),"")</f>
        <v>15559.185063817018</v>
      </c>
      <c r="O44" s="27">
        <f t="shared" si="12"/>
        <v>204440.81493618301</v>
      </c>
    </row>
    <row r="45" spans="1:15" x14ac:dyDescent="0.25">
      <c r="A45" s="54">
        <f t="shared" si="1"/>
        <v>35</v>
      </c>
      <c r="B45" s="6">
        <f t="shared" si="2"/>
        <v>42588</v>
      </c>
      <c r="C45" s="27">
        <f t="shared" si="3"/>
        <v>996.35013903808499</v>
      </c>
      <c r="D45" s="27">
        <f t="shared" si="4"/>
        <v>495.5709122049131</v>
      </c>
      <c r="E45" s="27">
        <f t="shared" si="5"/>
        <v>500.77922683317189</v>
      </c>
      <c r="F45" s="25">
        <f>IF(A45&lt;&gt;"",SUM($E$10:E45),"")</f>
        <v>16839.342508975002</v>
      </c>
      <c r="G45" s="27">
        <f t="shared" si="6"/>
        <v>208160.65749102499</v>
      </c>
      <c r="I45" s="54">
        <f t="shared" si="7"/>
        <v>35</v>
      </c>
      <c r="J45" s="6">
        <f t="shared" si="8"/>
        <v>42588</v>
      </c>
      <c r="K45" s="27">
        <f t="shared" si="9"/>
        <v>996.35013903808499</v>
      </c>
      <c r="L45" s="27">
        <f t="shared" si="10"/>
        <v>518.14751365958489</v>
      </c>
      <c r="M45" s="27">
        <f t="shared" si="11"/>
        <v>478.2026253785001</v>
      </c>
      <c r="N45" s="25">
        <f>IF(I45&lt;&gt;"",SUM($M$10:M45),"")</f>
        <v>16037.387689195519</v>
      </c>
      <c r="O45" s="27">
        <f t="shared" si="12"/>
        <v>203962.61231080451</v>
      </c>
    </row>
    <row r="46" spans="1:15" x14ac:dyDescent="0.25">
      <c r="A46" s="54">
        <f t="shared" si="1"/>
        <v>36</v>
      </c>
      <c r="B46" s="6">
        <f t="shared" si="2"/>
        <v>42619</v>
      </c>
      <c r="C46" s="27">
        <f t="shared" si="3"/>
        <v>996.35013903808499</v>
      </c>
      <c r="D46" s="27">
        <f t="shared" si="4"/>
        <v>494.38156154118434</v>
      </c>
      <c r="E46" s="27">
        <f t="shared" si="5"/>
        <v>501.96857749690065</v>
      </c>
      <c r="F46" s="25">
        <f>IF(A46&lt;&gt;"",SUM($E$10:E46),"")</f>
        <v>17341.311086471902</v>
      </c>
      <c r="G46" s="27">
        <f t="shared" si="6"/>
        <v>207658.68891352811</v>
      </c>
      <c r="I46" s="54">
        <f t="shared" si="7"/>
        <v>36</v>
      </c>
      <c r="J46" s="6">
        <f t="shared" si="8"/>
        <v>42619</v>
      </c>
      <c r="K46" s="27">
        <f t="shared" si="9"/>
        <v>996.35013903808499</v>
      </c>
      <c r="L46" s="27">
        <f t="shared" si="10"/>
        <v>516.93552719082277</v>
      </c>
      <c r="M46" s="27">
        <f t="shared" si="11"/>
        <v>479.41461184726222</v>
      </c>
      <c r="N46" s="25">
        <f>IF(I46&lt;&gt;"",SUM($M$10:M46),"")</f>
        <v>16516.802301042782</v>
      </c>
      <c r="O46" s="27">
        <f t="shared" si="12"/>
        <v>203483.19769895726</v>
      </c>
    </row>
    <row r="47" spans="1:15" x14ac:dyDescent="0.25">
      <c r="A47" s="54">
        <f t="shared" si="1"/>
        <v>37</v>
      </c>
      <c r="B47" s="6">
        <f t="shared" si="2"/>
        <v>42649</v>
      </c>
      <c r="C47" s="27">
        <f t="shared" si="3"/>
        <v>996.35013903808499</v>
      </c>
      <c r="D47" s="27">
        <f t="shared" si="4"/>
        <v>493.18938616962924</v>
      </c>
      <c r="E47" s="27">
        <f t="shared" si="5"/>
        <v>503.16075286845575</v>
      </c>
      <c r="F47" s="25">
        <f>IF(A47&lt;&gt;"",SUM($E$10:E47),"")</f>
        <v>17844.471839340356</v>
      </c>
      <c r="G47" s="27">
        <f t="shared" si="6"/>
        <v>207155.52816065965</v>
      </c>
      <c r="I47" s="54">
        <f t="shared" si="7"/>
        <v>37</v>
      </c>
      <c r="J47" s="6">
        <f t="shared" si="8"/>
        <v>42649</v>
      </c>
      <c r="K47" s="27">
        <f t="shared" si="9"/>
        <v>996.35013903808499</v>
      </c>
      <c r="L47" s="27">
        <f t="shared" si="10"/>
        <v>515.7204689881919</v>
      </c>
      <c r="M47" s="27">
        <f t="shared" si="11"/>
        <v>480.62967004989309</v>
      </c>
      <c r="N47" s="25">
        <f>IF(I47&lt;&gt;"",SUM($M$10:M47),"")</f>
        <v>16997.431971092676</v>
      </c>
      <c r="O47" s="27">
        <f t="shared" si="12"/>
        <v>203002.56802890738</v>
      </c>
    </row>
    <row r="48" spans="1:15" x14ac:dyDescent="0.25">
      <c r="A48" s="54">
        <f t="shared" si="1"/>
        <v>38</v>
      </c>
      <c r="B48" s="6">
        <f t="shared" si="2"/>
        <v>42680</v>
      </c>
      <c r="C48" s="27">
        <f t="shared" si="3"/>
        <v>996.35013903808499</v>
      </c>
      <c r="D48" s="27">
        <f t="shared" si="4"/>
        <v>491.99437938156666</v>
      </c>
      <c r="E48" s="27">
        <f t="shared" si="5"/>
        <v>504.35575965651833</v>
      </c>
      <c r="F48" s="25">
        <f>IF(A48&lt;&gt;"",SUM($E$10:E48),"")</f>
        <v>18348.827598996875</v>
      </c>
      <c r="G48" s="27">
        <f t="shared" si="6"/>
        <v>206651.17240100313</v>
      </c>
      <c r="I48" s="54">
        <f t="shared" si="7"/>
        <v>38</v>
      </c>
      <c r="J48" s="6">
        <f t="shared" si="8"/>
        <v>42680</v>
      </c>
      <c r="K48" s="27">
        <f t="shared" si="9"/>
        <v>996.35013903808499</v>
      </c>
      <c r="L48" s="27">
        <f t="shared" si="10"/>
        <v>514.50233126649914</v>
      </c>
      <c r="M48" s="27">
        <f t="shared" si="11"/>
        <v>481.84780777158585</v>
      </c>
      <c r="N48" s="25">
        <f>IF(I48&lt;&gt;"",SUM($M$10:M48),"")</f>
        <v>17479.27977886426</v>
      </c>
      <c r="O48" s="27">
        <f t="shared" si="12"/>
        <v>202520.72022113579</v>
      </c>
    </row>
    <row r="49" spans="1:15" x14ac:dyDescent="0.25">
      <c r="A49" s="54">
        <f t="shared" si="1"/>
        <v>39</v>
      </c>
      <c r="B49" s="6">
        <f t="shared" si="2"/>
        <v>42710</v>
      </c>
      <c r="C49" s="27">
        <f t="shared" si="3"/>
        <v>996.35013903808499</v>
      </c>
      <c r="D49" s="27">
        <f t="shared" si="4"/>
        <v>490.79653445238245</v>
      </c>
      <c r="E49" s="27">
        <f t="shared" si="5"/>
        <v>505.55360458570254</v>
      </c>
      <c r="F49" s="25">
        <f>IF(A49&lt;&gt;"",SUM($E$10:E49),"")</f>
        <v>18854.381203582579</v>
      </c>
      <c r="G49" s="27">
        <f t="shared" si="6"/>
        <v>206145.61879641743</v>
      </c>
      <c r="I49" s="54">
        <f t="shared" si="7"/>
        <v>39</v>
      </c>
      <c r="J49" s="6">
        <f t="shared" si="8"/>
        <v>42710</v>
      </c>
      <c r="K49" s="27">
        <f t="shared" si="9"/>
        <v>996.35013903808499</v>
      </c>
      <c r="L49" s="27">
        <f t="shared" si="10"/>
        <v>513.28110622081988</v>
      </c>
      <c r="M49" s="27">
        <f t="shared" si="11"/>
        <v>483.06903281726511</v>
      </c>
      <c r="N49" s="25">
        <f>IF(I49&lt;&gt;"",SUM($M$10:M49),"")</f>
        <v>17962.348811681524</v>
      </c>
      <c r="O49" s="27">
        <f t="shared" si="12"/>
        <v>202037.65118831853</v>
      </c>
    </row>
    <row r="50" spans="1:15" x14ac:dyDescent="0.25">
      <c r="A50" s="54">
        <f t="shared" si="1"/>
        <v>40</v>
      </c>
      <c r="B50" s="6">
        <f t="shared" si="2"/>
        <v>42741</v>
      </c>
      <c r="C50" s="27">
        <f t="shared" si="3"/>
        <v>996.35013903808499</v>
      </c>
      <c r="D50" s="27">
        <f t="shared" si="4"/>
        <v>489.5958446414914</v>
      </c>
      <c r="E50" s="27">
        <f t="shared" si="5"/>
        <v>506.75429439659359</v>
      </c>
      <c r="F50" s="25">
        <f>IF(A50&lt;&gt;"",SUM($E$10:E50),"")</f>
        <v>19361.135497979172</v>
      </c>
      <c r="G50" s="27">
        <f t="shared" si="6"/>
        <v>205638.86450202082</v>
      </c>
      <c r="I50" s="54">
        <f t="shared" si="7"/>
        <v>40</v>
      </c>
      <c r="J50" s="6">
        <f t="shared" si="8"/>
        <v>42741</v>
      </c>
      <c r="K50" s="27">
        <f t="shared" si="9"/>
        <v>996.35013903808499</v>
      </c>
      <c r="L50" s="27">
        <f t="shared" si="10"/>
        <v>512.05678602644798</v>
      </c>
      <c r="M50" s="27">
        <f t="shared" si="11"/>
        <v>484.29335301163701</v>
      </c>
      <c r="N50" s="25">
        <f>IF(I50&lt;&gt;"",SUM($M$10:M50),"")</f>
        <v>18446.642164693163</v>
      </c>
      <c r="O50" s="27">
        <f t="shared" si="12"/>
        <v>201553.3578353069</v>
      </c>
    </row>
    <row r="51" spans="1:15" x14ac:dyDescent="0.25">
      <c r="A51" s="54">
        <f t="shared" si="1"/>
        <v>41</v>
      </c>
      <c r="B51" s="6">
        <f t="shared" si="2"/>
        <v>42772</v>
      </c>
      <c r="C51" s="27">
        <f t="shared" si="3"/>
        <v>996.35013903808499</v>
      </c>
      <c r="D51" s="27">
        <f t="shared" si="4"/>
        <v>488.39230319229944</v>
      </c>
      <c r="E51" s="27">
        <f t="shared" si="5"/>
        <v>507.95783584578555</v>
      </c>
      <c r="F51" s="25">
        <f>IF(A51&lt;&gt;"",SUM($E$10:E51),"")</f>
        <v>19869.093333824956</v>
      </c>
      <c r="G51" s="27">
        <f t="shared" si="6"/>
        <v>205130.90666617505</v>
      </c>
      <c r="I51" s="54">
        <f t="shared" si="7"/>
        <v>41</v>
      </c>
      <c r="J51" s="6">
        <f t="shared" si="8"/>
        <v>42772</v>
      </c>
      <c r="K51" s="27">
        <f t="shared" si="9"/>
        <v>996.35013903808499</v>
      </c>
      <c r="L51" s="27">
        <f t="shared" si="10"/>
        <v>510.82936283884635</v>
      </c>
      <c r="M51" s="27">
        <f t="shared" si="11"/>
        <v>485.52077619923864</v>
      </c>
      <c r="N51" s="25">
        <f>IF(I51&lt;&gt;"",SUM($M$10:M51),"")</f>
        <v>18932.162940892402</v>
      </c>
      <c r="O51" s="27">
        <f t="shared" si="12"/>
        <v>201067.83705910767</v>
      </c>
    </row>
    <row r="52" spans="1:15" x14ac:dyDescent="0.25">
      <c r="A52" s="54">
        <f t="shared" si="1"/>
        <v>42</v>
      </c>
      <c r="B52" s="6">
        <f t="shared" si="2"/>
        <v>42800</v>
      </c>
      <c r="C52" s="27">
        <f t="shared" si="3"/>
        <v>996.35013903808499</v>
      </c>
      <c r="D52" s="27">
        <f t="shared" si="4"/>
        <v>487.18590333216576</v>
      </c>
      <c r="E52" s="27">
        <f t="shared" si="5"/>
        <v>509.16423570591922</v>
      </c>
      <c r="F52" s="25">
        <f>IF(A52&lt;&gt;"",SUM($E$10:E52),"")</f>
        <v>20378.257569530877</v>
      </c>
      <c r="G52" s="27">
        <f t="shared" si="6"/>
        <v>204621.74243046914</v>
      </c>
      <c r="I52" s="54">
        <f t="shared" si="7"/>
        <v>42</v>
      </c>
      <c r="J52" s="6">
        <f t="shared" si="8"/>
        <v>42800</v>
      </c>
      <c r="K52" s="27">
        <f t="shared" si="9"/>
        <v>996.35013903808499</v>
      </c>
      <c r="L52" s="27">
        <f t="shared" si="10"/>
        <v>509.598828793596</v>
      </c>
      <c r="M52" s="27">
        <f t="shared" si="11"/>
        <v>486.75131024448899</v>
      </c>
      <c r="N52" s="25">
        <f>IF(I52&lt;&gt;"",SUM($M$10:M52),"")</f>
        <v>19418.914251136892</v>
      </c>
      <c r="O52" s="27">
        <f t="shared" si="12"/>
        <v>200581.08574886317</v>
      </c>
    </row>
    <row r="53" spans="1:15" x14ac:dyDescent="0.25">
      <c r="A53" s="54">
        <f t="shared" si="1"/>
        <v>43</v>
      </c>
      <c r="B53" s="6">
        <f t="shared" si="2"/>
        <v>42831</v>
      </c>
      <c r="C53" s="27">
        <f t="shared" si="3"/>
        <v>996.35013903808499</v>
      </c>
      <c r="D53" s="27">
        <f t="shared" si="4"/>
        <v>485.9766382723642</v>
      </c>
      <c r="E53" s="27">
        <f t="shared" si="5"/>
        <v>510.37350076572079</v>
      </c>
      <c r="F53" s="25">
        <f>IF(A53&lt;&gt;"",SUM($E$10:E53),"")</f>
        <v>20888.631070296597</v>
      </c>
      <c r="G53" s="27">
        <f t="shared" si="6"/>
        <v>204111.3689297034</v>
      </c>
      <c r="I53" s="54">
        <f t="shared" si="7"/>
        <v>43</v>
      </c>
      <c r="J53" s="6">
        <f t="shared" si="8"/>
        <v>42831</v>
      </c>
      <c r="K53" s="27">
        <f t="shared" si="9"/>
        <v>996.35013903808499</v>
      </c>
      <c r="L53" s="27">
        <f t="shared" si="10"/>
        <v>508.36517600634579</v>
      </c>
      <c r="M53" s="27">
        <f t="shared" si="11"/>
        <v>487.9849630317392</v>
      </c>
      <c r="N53" s="25">
        <f>IF(I53&lt;&gt;"",SUM($M$10:M53),"")</f>
        <v>19906.899214168632</v>
      </c>
      <c r="O53" s="27">
        <f t="shared" si="12"/>
        <v>200093.10078583143</v>
      </c>
    </row>
    <row r="54" spans="1:15" x14ac:dyDescent="0.25">
      <c r="A54" s="54">
        <f t="shared" si="1"/>
        <v>44</v>
      </c>
      <c r="B54" s="6">
        <f t="shared" si="2"/>
        <v>42861</v>
      </c>
      <c r="C54" s="27">
        <f t="shared" si="3"/>
        <v>996.35013903808499</v>
      </c>
      <c r="D54" s="27">
        <f t="shared" si="4"/>
        <v>484.76450120804554</v>
      </c>
      <c r="E54" s="27">
        <f t="shared" si="5"/>
        <v>511.58563783003945</v>
      </c>
      <c r="F54" s="25">
        <f>IF(A54&lt;&gt;"",SUM($E$10:E54),"")</f>
        <v>21400.216708126634</v>
      </c>
      <c r="G54" s="27">
        <f t="shared" si="6"/>
        <v>203599.78329187338</v>
      </c>
      <c r="I54" s="54">
        <f t="shared" si="7"/>
        <v>44</v>
      </c>
      <c r="J54" s="6">
        <f t="shared" si="8"/>
        <v>42861</v>
      </c>
      <c r="K54" s="27">
        <f t="shared" si="9"/>
        <v>996.35013903808499</v>
      </c>
      <c r="L54" s="27">
        <f t="shared" si="10"/>
        <v>507.12839657276209</v>
      </c>
      <c r="M54" s="27">
        <f t="shared" si="11"/>
        <v>489.2217424653229</v>
      </c>
      <c r="N54" s="25">
        <f>IF(I54&lt;&gt;"",SUM($M$10:M54),"")</f>
        <v>20396.120956633957</v>
      </c>
      <c r="O54" s="27">
        <f t="shared" si="12"/>
        <v>199603.87904336609</v>
      </c>
    </row>
    <row r="55" spans="1:15" x14ac:dyDescent="0.25">
      <c r="A55" s="54">
        <f t="shared" si="1"/>
        <v>45</v>
      </c>
      <c r="B55" s="6">
        <f t="shared" si="2"/>
        <v>42892</v>
      </c>
      <c r="C55" s="27">
        <f t="shared" si="3"/>
        <v>996.35013903808499</v>
      </c>
      <c r="D55" s="27">
        <f t="shared" si="4"/>
        <v>483.54948531819923</v>
      </c>
      <c r="E55" s="27">
        <f t="shared" si="5"/>
        <v>512.80065371988576</v>
      </c>
      <c r="F55" s="25">
        <f>IF(A55&lt;&gt;"",SUM($E$10:E55),"")</f>
        <v>21913.01736184652</v>
      </c>
      <c r="G55" s="27">
        <f t="shared" si="6"/>
        <v>203086.98263815348</v>
      </c>
      <c r="I55" s="54">
        <f t="shared" si="7"/>
        <v>45</v>
      </c>
      <c r="J55" s="6">
        <f t="shared" si="8"/>
        <v>42892</v>
      </c>
      <c r="K55" s="27">
        <f t="shared" si="9"/>
        <v>996.35013903808499</v>
      </c>
      <c r="L55" s="27">
        <f t="shared" si="10"/>
        <v>505.88848256847797</v>
      </c>
      <c r="M55" s="27">
        <f t="shared" si="11"/>
        <v>490.46165646960702</v>
      </c>
      <c r="N55" s="25">
        <f>IF(I55&lt;&gt;"",SUM($M$10:M55),"")</f>
        <v>20886.582613103565</v>
      </c>
      <c r="O55" s="27">
        <f t="shared" si="12"/>
        <v>199113.41738689647</v>
      </c>
    </row>
    <row r="56" spans="1:15" x14ac:dyDescent="0.25">
      <c r="A56" s="54">
        <f t="shared" si="1"/>
        <v>46</v>
      </c>
      <c r="B56" s="6">
        <f t="shared" si="2"/>
        <v>42922</v>
      </c>
      <c r="C56" s="27">
        <f t="shared" si="3"/>
        <v>996.35013903808499</v>
      </c>
      <c r="D56" s="27">
        <f t="shared" si="4"/>
        <v>482.33158376561448</v>
      </c>
      <c r="E56" s="27">
        <f t="shared" si="5"/>
        <v>514.01855527247051</v>
      </c>
      <c r="F56" s="25">
        <f>IF(A56&lt;&gt;"",SUM($E$10:E56),"")</f>
        <v>22427.035917118988</v>
      </c>
      <c r="G56" s="27">
        <f t="shared" si="6"/>
        <v>202572.96408288102</v>
      </c>
      <c r="I56" s="54">
        <f t="shared" si="7"/>
        <v>46</v>
      </c>
      <c r="J56" s="6">
        <f t="shared" si="8"/>
        <v>42922</v>
      </c>
      <c r="K56" s="27">
        <f t="shared" si="9"/>
        <v>996.35013903808499</v>
      </c>
      <c r="L56" s="27">
        <f t="shared" si="10"/>
        <v>504.64542604904267</v>
      </c>
      <c r="M56" s="27">
        <f t="shared" si="11"/>
        <v>491.70471298904232</v>
      </c>
      <c r="N56" s="25">
        <f>IF(I56&lt;&gt;"",SUM($M$10:M56),"")</f>
        <v>21378.287326092606</v>
      </c>
      <c r="O56" s="27">
        <f t="shared" si="12"/>
        <v>198621.71267390743</v>
      </c>
    </row>
    <row r="57" spans="1:15" x14ac:dyDescent="0.25">
      <c r="A57" s="54">
        <f t="shared" si="1"/>
        <v>47</v>
      </c>
      <c r="B57" s="6">
        <f t="shared" si="2"/>
        <v>42953</v>
      </c>
      <c r="C57" s="27">
        <f t="shared" si="3"/>
        <v>996.35013903808499</v>
      </c>
      <c r="D57" s="27">
        <f t="shared" si="4"/>
        <v>481.1107896968424</v>
      </c>
      <c r="E57" s="27">
        <f t="shared" si="5"/>
        <v>515.23934934124259</v>
      </c>
      <c r="F57" s="25">
        <f>IF(A57&lt;&gt;"",SUM($E$10:E57),"")</f>
        <v>22942.27526646023</v>
      </c>
      <c r="G57" s="27">
        <f t="shared" si="6"/>
        <v>202057.72473353977</v>
      </c>
      <c r="I57" s="54">
        <f t="shared" si="7"/>
        <v>47</v>
      </c>
      <c r="J57" s="6">
        <f t="shared" si="8"/>
        <v>42953</v>
      </c>
      <c r="K57" s="27">
        <f t="shared" si="9"/>
        <v>996.35013903808499</v>
      </c>
      <c r="L57" s="27">
        <f t="shared" si="10"/>
        <v>503.39921904987028</v>
      </c>
      <c r="M57" s="27">
        <f t="shared" si="11"/>
        <v>492.95091998821471</v>
      </c>
      <c r="N57" s="25">
        <f>IF(I57&lt;&gt;"",SUM($M$10:M57),"")</f>
        <v>21871.238246080822</v>
      </c>
      <c r="O57" s="27">
        <f t="shared" si="12"/>
        <v>198128.76175391921</v>
      </c>
    </row>
    <row r="58" spans="1:15" x14ac:dyDescent="0.25">
      <c r="A58" s="54">
        <f t="shared" si="1"/>
        <v>48</v>
      </c>
      <c r="B58" s="6">
        <f t="shared" si="2"/>
        <v>42984</v>
      </c>
      <c r="C58" s="27">
        <f t="shared" si="3"/>
        <v>996.35013903808499</v>
      </c>
      <c r="D58" s="27">
        <f t="shared" si="4"/>
        <v>479.88709624215693</v>
      </c>
      <c r="E58" s="27">
        <f t="shared" si="5"/>
        <v>516.463042795928</v>
      </c>
      <c r="F58" s="25">
        <f>IF(A58&lt;&gt;"",SUM($E$10:E58),"")</f>
        <v>23458.738309256158</v>
      </c>
      <c r="G58" s="27">
        <f t="shared" si="6"/>
        <v>201541.26169074385</v>
      </c>
      <c r="I58" s="54">
        <f t="shared" si="7"/>
        <v>48</v>
      </c>
      <c r="J58" s="6">
        <f t="shared" si="8"/>
        <v>42984</v>
      </c>
      <c r="K58" s="27">
        <f t="shared" si="9"/>
        <v>996.35013903808499</v>
      </c>
      <c r="L58" s="27">
        <f t="shared" si="10"/>
        <v>502.14985358618912</v>
      </c>
      <c r="M58" s="27">
        <f t="shared" si="11"/>
        <v>494.20028545189587</v>
      </c>
      <c r="N58" s="25">
        <f>IF(I58&lt;&gt;"",SUM($M$10:M58),"")</f>
        <v>22365.438531532716</v>
      </c>
      <c r="O58" s="27">
        <f t="shared" si="12"/>
        <v>197634.56146846732</v>
      </c>
    </row>
    <row r="59" spans="1:15" x14ac:dyDescent="0.25">
      <c r="A59" s="54">
        <f t="shared" si="1"/>
        <v>49</v>
      </c>
      <c r="B59" s="6">
        <f t="shared" si="2"/>
        <v>43014</v>
      </c>
      <c r="C59" s="27">
        <f t="shared" si="3"/>
        <v>996.35013903808499</v>
      </c>
      <c r="D59" s="27">
        <f t="shared" si="4"/>
        <v>478.66049651551663</v>
      </c>
      <c r="E59" s="27">
        <f t="shared" si="5"/>
        <v>517.68964252256842</v>
      </c>
      <c r="F59" s="25">
        <f>IF(A59&lt;&gt;"",SUM($E$10:E59),"")</f>
        <v>23976.427951778725</v>
      </c>
      <c r="G59" s="27">
        <f t="shared" si="6"/>
        <v>201023.57204822128</v>
      </c>
      <c r="I59" s="54">
        <f t="shared" si="7"/>
        <v>49</v>
      </c>
      <c r="J59" s="6">
        <f t="shared" si="8"/>
        <v>43014</v>
      </c>
      <c r="K59" s="27">
        <f t="shared" si="9"/>
        <v>996.35013903808499</v>
      </c>
      <c r="L59" s="27">
        <f t="shared" si="10"/>
        <v>500.89732165299034</v>
      </c>
      <c r="M59" s="27">
        <f t="shared" si="11"/>
        <v>495.45281738509465</v>
      </c>
      <c r="N59" s="25">
        <f>IF(I59&lt;&gt;"",SUM($M$10:M59),"")</f>
        <v>22860.891348917812</v>
      </c>
      <c r="O59" s="27">
        <f t="shared" si="12"/>
        <v>197139.10865108224</v>
      </c>
    </row>
    <row r="60" spans="1:15" x14ac:dyDescent="0.25">
      <c r="A60" s="54">
        <f t="shared" si="1"/>
        <v>50</v>
      </c>
      <c r="B60" s="6">
        <f t="shared" si="2"/>
        <v>43045</v>
      </c>
      <c r="C60" s="27">
        <f t="shared" si="3"/>
        <v>996.35013903808499</v>
      </c>
      <c r="D60" s="27">
        <f t="shared" si="4"/>
        <v>477.43098361452553</v>
      </c>
      <c r="E60" s="27">
        <f t="shared" si="5"/>
        <v>518.91915542355946</v>
      </c>
      <c r="F60" s="25">
        <f>IF(A60&lt;&gt;"",SUM($E$10:E60),"")</f>
        <v>24495.347107202284</v>
      </c>
      <c r="G60" s="27">
        <f t="shared" si="6"/>
        <v>200504.65289279772</v>
      </c>
      <c r="I60" s="54">
        <f t="shared" si="7"/>
        <v>50</v>
      </c>
      <c r="J60" s="6">
        <f t="shared" si="8"/>
        <v>43045</v>
      </c>
      <c r="K60" s="27">
        <f t="shared" si="9"/>
        <v>996.35013903808499</v>
      </c>
      <c r="L60" s="27">
        <f t="shared" si="10"/>
        <v>499.64161522497665</v>
      </c>
      <c r="M60" s="27">
        <f t="shared" si="11"/>
        <v>496.70852381310834</v>
      </c>
      <c r="N60" s="25">
        <f>IF(I60&lt;&gt;"",SUM($M$10:M60),"")</f>
        <v>23357.59987273092</v>
      </c>
      <c r="O60" s="27">
        <f t="shared" si="12"/>
        <v>196642.40012726912</v>
      </c>
    </row>
    <row r="61" spans="1:15" x14ac:dyDescent="0.25">
      <c r="A61" s="54">
        <f t="shared" si="1"/>
        <v>51</v>
      </c>
      <c r="B61" s="6">
        <f t="shared" si="2"/>
        <v>43075</v>
      </c>
      <c r="C61" s="27">
        <f t="shared" si="3"/>
        <v>996.35013903808499</v>
      </c>
      <c r="D61" s="27">
        <f t="shared" si="4"/>
        <v>476.1985506203946</v>
      </c>
      <c r="E61" s="27">
        <f t="shared" si="5"/>
        <v>520.15158841769039</v>
      </c>
      <c r="F61" s="25">
        <f>IF(A61&lt;&gt;"",SUM($E$10:E61),"")</f>
        <v>25015.498695619975</v>
      </c>
      <c r="G61" s="27">
        <f t="shared" si="6"/>
        <v>199984.50130438001</v>
      </c>
      <c r="I61" s="54">
        <f t="shared" si="7"/>
        <v>51</v>
      </c>
      <c r="J61" s="6">
        <f t="shared" si="8"/>
        <v>43075</v>
      </c>
      <c r="K61" s="27">
        <f t="shared" si="9"/>
        <v>996.35013903808499</v>
      </c>
      <c r="L61" s="27">
        <f t="shared" si="10"/>
        <v>498.38272625651103</v>
      </c>
      <c r="M61" s="27">
        <f t="shared" si="11"/>
        <v>497.96741278157396</v>
      </c>
      <c r="N61" s="25">
        <f>IF(I61&lt;&gt;"",SUM($M$10:M61),"")</f>
        <v>23855.567285512494</v>
      </c>
      <c r="O61" s="27">
        <f t="shared" si="12"/>
        <v>196144.43271448754</v>
      </c>
    </row>
    <row r="62" spans="1:15" x14ac:dyDescent="0.25">
      <c r="A62" s="54">
        <f t="shared" si="1"/>
        <v>52</v>
      </c>
      <c r="B62" s="6">
        <f t="shared" si="2"/>
        <v>43106</v>
      </c>
      <c r="C62" s="27">
        <f t="shared" si="3"/>
        <v>996.35013903808499</v>
      </c>
      <c r="D62" s="27">
        <f t="shared" si="4"/>
        <v>474.9631905979025</v>
      </c>
      <c r="E62" s="27">
        <f t="shared" si="5"/>
        <v>521.38694844018255</v>
      </c>
      <c r="F62" s="25">
        <f>IF(A62&lt;&gt;"",SUM($E$10:E62),"")</f>
        <v>25536.885644060159</v>
      </c>
      <c r="G62" s="27">
        <f t="shared" si="6"/>
        <v>199463.11435593985</v>
      </c>
      <c r="I62" s="54">
        <f t="shared" si="7"/>
        <v>52</v>
      </c>
      <c r="J62" s="6">
        <f t="shared" si="8"/>
        <v>43106</v>
      </c>
      <c r="K62" s="27">
        <f t="shared" si="9"/>
        <v>996.35013903808499</v>
      </c>
      <c r="L62" s="27">
        <f t="shared" si="10"/>
        <v>497.12064668156501</v>
      </c>
      <c r="M62" s="27">
        <f t="shared" si="11"/>
        <v>499.22949235651998</v>
      </c>
      <c r="N62" s="25">
        <f>IF(I62&lt;&gt;"",SUM($M$10:M62),"")</f>
        <v>24354.796777869014</v>
      </c>
      <c r="O62" s="27">
        <f t="shared" si="12"/>
        <v>195645.20322213104</v>
      </c>
    </row>
    <row r="63" spans="1:15" x14ac:dyDescent="0.25">
      <c r="A63" s="54">
        <f t="shared" si="1"/>
        <v>53</v>
      </c>
      <c r="B63" s="6">
        <f t="shared" si="2"/>
        <v>43137</v>
      </c>
      <c r="C63" s="27">
        <f t="shared" si="3"/>
        <v>996.35013903808499</v>
      </c>
      <c r="D63" s="27">
        <f t="shared" si="4"/>
        <v>473.72489659535711</v>
      </c>
      <c r="E63" s="27">
        <f t="shared" si="5"/>
        <v>522.62524244272788</v>
      </c>
      <c r="F63" s="25">
        <f>IF(A63&lt;&gt;"",SUM($E$10:E63),"")</f>
        <v>26059.510886502889</v>
      </c>
      <c r="G63" s="27">
        <f t="shared" si="6"/>
        <v>198940.48911349711</v>
      </c>
      <c r="I63" s="54">
        <f t="shared" si="7"/>
        <v>53</v>
      </c>
      <c r="J63" s="6">
        <f t="shared" si="8"/>
        <v>43137</v>
      </c>
      <c r="K63" s="27">
        <f t="shared" si="9"/>
        <v>996.35013903808499</v>
      </c>
      <c r="L63" s="27">
        <f t="shared" si="10"/>
        <v>495.85536841366724</v>
      </c>
      <c r="M63" s="27">
        <f t="shared" si="11"/>
        <v>500.49477062441775</v>
      </c>
      <c r="N63" s="25">
        <f>IF(I63&lt;&gt;"",SUM($M$10:M63),"")</f>
        <v>24855.291548493431</v>
      </c>
      <c r="O63" s="27">
        <f t="shared" si="12"/>
        <v>195144.70845150662</v>
      </c>
    </row>
    <row r="64" spans="1:15" x14ac:dyDescent="0.25">
      <c r="A64" s="54">
        <f t="shared" si="1"/>
        <v>54</v>
      </c>
      <c r="B64" s="6">
        <f t="shared" si="2"/>
        <v>43165</v>
      </c>
      <c r="C64" s="27">
        <f t="shared" si="3"/>
        <v>996.35013903808499</v>
      </c>
      <c r="D64" s="27">
        <f t="shared" si="4"/>
        <v>472.48366164455564</v>
      </c>
      <c r="E64" s="27">
        <f t="shared" si="5"/>
        <v>523.86647739352929</v>
      </c>
      <c r="F64" s="25">
        <f>IF(A64&lt;&gt;"",SUM($E$10:E64),"")</f>
        <v>26583.377363896419</v>
      </c>
      <c r="G64" s="27">
        <f t="shared" si="6"/>
        <v>198416.6226361036</v>
      </c>
      <c r="I64" s="54">
        <f t="shared" si="7"/>
        <v>54</v>
      </c>
      <c r="J64" s="6">
        <f t="shared" si="8"/>
        <v>43165</v>
      </c>
      <c r="K64" s="27">
        <f t="shared" si="9"/>
        <v>996.35013903808499</v>
      </c>
      <c r="L64" s="27">
        <f t="shared" si="10"/>
        <v>494.58688334585133</v>
      </c>
      <c r="M64" s="27">
        <f t="shared" si="11"/>
        <v>501.76325569223366</v>
      </c>
      <c r="N64" s="25">
        <f>IF(I64&lt;&gt;"",SUM($M$10:M64),"")</f>
        <v>25357.054804185664</v>
      </c>
      <c r="O64" s="27">
        <f t="shared" si="12"/>
        <v>194642.94519581439</v>
      </c>
    </row>
    <row r="65" spans="1:15" x14ac:dyDescent="0.25">
      <c r="A65" s="54">
        <f t="shared" si="1"/>
        <v>55</v>
      </c>
      <c r="B65" s="6">
        <f t="shared" si="2"/>
        <v>43196</v>
      </c>
      <c r="C65" s="27">
        <f t="shared" si="3"/>
        <v>996.35013903808499</v>
      </c>
      <c r="D65" s="27">
        <f t="shared" si="4"/>
        <v>471.23947876074601</v>
      </c>
      <c r="E65" s="27">
        <f t="shared" si="5"/>
        <v>525.11066027733898</v>
      </c>
      <c r="F65" s="25">
        <f>IF(A65&lt;&gt;"",SUM($E$10:E65),"")</f>
        <v>27108.488024173759</v>
      </c>
      <c r="G65" s="27">
        <f t="shared" si="6"/>
        <v>197891.51197582623</v>
      </c>
      <c r="I65" s="54">
        <f t="shared" si="7"/>
        <v>55</v>
      </c>
      <c r="J65" s="6">
        <f t="shared" si="8"/>
        <v>43196</v>
      </c>
      <c r="K65" s="27">
        <f t="shared" si="9"/>
        <v>996.35013903808499</v>
      </c>
      <c r="L65" s="27">
        <f t="shared" si="10"/>
        <v>493.31518335060417</v>
      </c>
      <c r="M65" s="27">
        <f t="shared" si="11"/>
        <v>503.03495568748082</v>
      </c>
      <c r="N65" s="25">
        <f>IF(I65&lt;&gt;"",SUM($M$10:M65),"")</f>
        <v>25860.089759873146</v>
      </c>
      <c r="O65" s="27">
        <f t="shared" si="12"/>
        <v>194139.91024012692</v>
      </c>
    </row>
    <row r="66" spans="1:15" x14ac:dyDescent="0.25">
      <c r="A66" s="54">
        <f t="shared" si="1"/>
        <v>56</v>
      </c>
      <c r="B66" s="6">
        <f t="shared" si="2"/>
        <v>43226</v>
      </c>
      <c r="C66" s="27">
        <f t="shared" si="3"/>
        <v>996.35013903808499</v>
      </c>
      <c r="D66" s="27">
        <f t="shared" si="4"/>
        <v>469.9923409425873</v>
      </c>
      <c r="E66" s="27">
        <f t="shared" si="5"/>
        <v>526.35779809549763</v>
      </c>
      <c r="F66" s="25">
        <f>IF(A66&lt;&gt;"",SUM($E$10:E66),"")</f>
        <v>27634.845822269257</v>
      </c>
      <c r="G66" s="27">
        <f t="shared" si="6"/>
        <v>197365.15417773073</v>
      </c>
      <c r="I66" s="54">
        <f t="shared" si="7"/>
        <v>56</v>
      </c>
      <c r="J66" s="6">
        <f t="shared" si="8"/>
        <v>43226</v>
      </c>
      <c r="K66" s="27">
        <f t="shared" si="9"/>
        <v>996.35013903808499</v>
      </c>
      <c r="L66" s="27">
        <f t="shared" si="10"/>
        <v>492.04026027981382</v>
      </c>
      <c r="M66" s="27">
        <f t="shared" si="11"/>
        <v>504.30987875827117</v>
      </c>
      <c r="N66" s="25">
        <f>IF(I66&lt;&gt;"",SUM($M$10:M66),"")</f>
        <v>26364.399638631417</v>
      </c>
      <c r="O66" s="27">
        <f t="shared" si="12"/>
        <v>193635.60036136865</v>
      </c>
    </row>
    <row r="67" spans="1:15" x14ac:dyDescent="0.25">
      <c r="A67" s="54">
        <f t="shared" si="1"/>
        <v>57</v>
      </c>
      <c r="B67" s="6">
        <f t="shared" si="2"/>
        <v>43257</v>
      </c>
      <c r="C67" s="27">
        <f t="shared" si="3"/>
        <v>996.35013903808499</v>
      </c>
      <c r="D67" s="27">
        <f t="shared" si="4"/>
        <v>468.74224117211048</v>
      </c>
      <c r="E67" s="27">
        <f t="shared" si="5"/>
        <v>527.60789786597456</v>
      </c>
      <c r="F67" s="25">
        <f>IF(A67&lt;&gt;"",SUM($E$10:E67),"")</f>
        <v>28162.453720135232</v>
      </c>
      <c r="G67" s="27">
        <f t="shared" si="6"/>
        <v>196837.54627986476</v>
      </c>
      <c r="I67" s="54">
        <f t="shared" si="7"/>
        <v>57</v>
      </c>
      <c r="J67" s="6">
        <f t="shared" si="8"/>
        <v>43257</v>
      </c>
      <c r="K67" s="27">
        <f t="shared" si="9"/>
        <v>996.35013903808499</v>
      </c>
      <c r="L67" s="27">
        <f t="shared" si="10"/>
        <v>490.76210596471714</v>
      </c>
      <c r="M67" s="27">
        <f t="shared" si="11"/>
        <v>505.58803307336785</v>
      </c>
      <c r="N67" s="25">
        <f>IF(I67&lt;&gt;"",SUM($M$10:M67),"")</f>
        <v>26869.987671704785</v>
      </c>
      <c r="O67" s="27">
        <f t="shared" si="12"/>
        <v>193130.01232829527</v>
      </c>
    </row>
    <row r="68" spans="1:15" x14ac:dyDescent="0.25">
      <c r="A68" s="54">
        <f t="shared" si="1"/>
        <v>58</v>
      </c>
      <c r="B68" s="6">
        <f t="shared" si="2"/>
        <v>43287</v>
      </c>
      <c r="C68" s="27">
        <f t="shared" si="3"/>
        <v>996.35013903808499</v>
      </c>
      <c r="D68" s="27">
        <f t="shared" si="4"/>
        <v>467.48917241467882</v>
      </c>
      <c r="E68" s="27">
        <f t="shared" si="5"/>
        <v>528.86096662340617</v>
      </c>
      <c r="F68" s="25">
        <f>IF(A68&lt;&gt;"",SUM($E$10:E68),"")</f>
        <v>28691.31468675864</v>
      </c>
      <c r="G68" s="27">
        <f t="shared" si="6"/>
        <v>196308.68531324135</v>
      </c>
      <c r="I68" s="54">
        <f t="shared" si="7"/>
        <v>58</v>
      </c>
      <c r="J68" s="6">
        <f t="shared" si="8"/>
        <v>43287</v>
      </c>
      <c r="K68" s="27">
        <f t="shared" si="9"/>
        <v>996.35013903808499</v>
      </c>
      <c r="L68" s="27">
        <f t="shared" si="10"/>
        <v>489.48071221584763</v>
      </c>
      <c r="M68" s="27">
        <f t="shared" si="11"/>
        <v>506.86942682223736</v>
      </c>
      <c r="N68" s="25">
        <f>IF(I68&lt;&gt;"",SUM($M$10:M68),"")</f>
        <v>27376.857098527023</v>
      </c>
      <c r="O68" s="27">
        <f t="shared" si="12"/>
        <v>192623.14290147304</v>
      </c>
    </row>
    <row r="69" spans="1:15" x14ac:dyDescent="0.25">
      <c r="A69" s="54">
        <f t="shared" si="1"/>
        <v>59</v>
      </c>
      <c r="B69" s="6">
        <f t="shared" si="2"/>
        <v>43318</v>
      </c>
      <c r="C69" s="27">
        <f t="shared" si="3"/>
        <v>996.35013903808499</v>
      </c>
      <c r="D69" s="27">
        <f t="shared" si="4"/>
        <v>466.23312761894817</v>
      </c>
      <c r="E69" s="27">
        <f t="shared" si="5"/>
        <v>530.11701141913682</v>
      </c>
      <c r="F69" s="25">
        <f>IF(A69&lt;&gt;"",SUM($E$10:E69),"")</f>
        <v>29221.431698177777</v>
      </c>
      <c r="G69" s="27">
        <f t="shared" si="6"/>
        <v>195778.56830182223</v>
      </c>
      <c r="I69" s="54">
        <f t="shared" si="7"/>
        <v>59</v>
      </c>
      <c r="J69" s="6">
        <f t="shared" si="8"/>
        <v>43318</v>
      </c>
      <c r="K69" s="27">
        <f t="shared" si="9"/>
        <v>996.35013903808499</v>
      </c>
      <c r="L69" s="27">
        <f t="shared" si="10"/>
        <v>488.19607082298302</v>
      </c>
      <c r="M69" s="27">
        <f t="shared" si="11"/>
        <v>508.15406821510197</v>
      </c>
      <c r="N69" s="25">
        <f>IF(I69&lt;&gt;"",SUM($M$10:M69),"")</f>
        <v>27885.011166742126</v>
      </c>
      <c r="O69" s="27">
        <f t="shared" si="12"/>
        <v>192114.98883325793</v>
      </c>
    </row>
    <row r="70" spans="1:15" x14ac:dyDescent="0.25">
      <c r="A70" s="54">
        <f t="shared" si="1"/>
        <v>60</v>
      </c>
      <c r="B70" s="6">
        <f t="shared" si="2"/>
        <v>43349</v>
      </c>
      <c r="C70" s="27">
        <f t="shared" si="3"/>
        <v>996.35013903808499</v>
      </c>
      <c r="D70" s="27">
        <f t="shared" si="4"/>
        <v>464.97409971682777</v>
      </c>
      <c r="E70" s="27">
        <f t="shared" si="5"/>
        <v>531.37603932125717</v>
      </c>
      <c r="F70" s="25">
        <f>IF(A70&lt;&gt;"",SUM($E$10:E70),"")</f>
        <v>29752.807737499035</v>
      </c>
      <c r="G70" s="27">
        <f t="shared" si="6"/>
        <v>195247.19226250096</v>
      </c>
      <c r="I70" s="54">
        <f t="shared" si="7"/>
        <v>60</v>
      </c>
      <c r="J70" s="6">
        <f t="shared" si="8"/>
        <v>43349</v>
      </c>
      <c r="K70" s="27">
        <f t="shared" si="9"/>
        <v>996.35013903808499</v>
      </c>
      <c r="L70" s="27">
        <f t="shared" si="10"/>
        <v>486.90817355509228</v>
      </c>
      <c r="M70" s="27">
        <f t="shared" si="11"/>
        <v>509.44196548299271</v>
      </c>
      <c r="N70" s="25">
        <f>IF(I70&lt;&gt;"",SUM($M$10:M70),"")</f>
        <v>28394.45313222512</v>
      </c>
      <c r="O70" s="27">
        <f t="shared" si="12"/>
        <v>191605.54686777494</v>
      </c>
    </row>
    <row r="71" spans="1:15" x14ac:dyDescent="0.25">
      <c r="A71" s="54">
        <f t="shared" si="1"/>
        <v>61</v>
      </c>
      <c r="B71" s="6">
        <f t="shared" si="2"/>
        <v>43379</v>
      </c>
      <c r="C71" s="27">
        <f t="shared" si="3"/>
        <v>996.35013903808499</v>
      </c>
      <c r="D71" s="27">
        <f t="shared" si="4"/>
        <v>463.71208162343976</v>
      </c>
      <c r="E71" s="27">
        <f t="shared" si="5"/>
        <v>532.63805741464523</v>
      </c>
      <c r="F71" s="25">
        <f>IF(A71&lt;&gt;"",SUM($E$10:E71),"")</f>
        <v>30285.445794913681</v>
      </c>
      <c r="G71" s="27">
        <f t="shared" si="6"/>
        <v>194714.55420508632</v>
      </c>
      <c r="I71" s="54">
        <f t="shared" si="7"/>
        <v>61</v>
      </c>
      <c r="J71" s="6">
        <f t="shared" si="8"/>
        <v>43379</v>
      </c>
      <c r="K71" s="27">
        <f t="shared" si="9"/>
        <v>996.35013903808499</v>
      </c>
      <c r="L71" s="27">
        <f t="shared" si="10"/>
        <v>485.61701216028342</v>
      </c>
      <c r="M71" s="27">
        <f t="shared" si="11"/>
        <v>510.73312687780157</v>
      </c>
      <c r="N71" s="25">
        <f>IF(I71&lt;&gt;"",SUM($M$10:M71),"")</f>
        <v>28905.18625910292</v>
      </c>
      <c r="O71" s="27">
        <f t="shared" si="12"/>
        <v>191094.81374089714</v>
      </c>
    </row>
    <row r="72" spans="1:15" x14ac:dyDescent="0.25">
      <c r="A72" s="54">
        <f t="shared" si="1"/>
        <v>62</v>
      </c>
      <c r="B72" s="6">
        <f t="shared" si="2"/>
        <v>43410</v>
      </c>
      <c r="C72" s="27">
        <f t="shared" si="3"/>
        <v>996.35013903808499</v>
      </c>
      <c r="D72" s="27">
        <f t="shared" si="4"/>
        <v>462.44706623707998</v>
      </c>
      <c r="E72" s="27">
        <f t="shared" si="5"/>
        <v>533.90307280100501</v>
      </c>
      <c r="F72" s="25">
        <f>IF(A72&lt;&gt;"",SUM($E$10:E72),"")</f>
        <v>30819.348867714685</v>
      </c>
      <c r="G72" s="27">
        <f t="shared" si="6"/>
        <v>194180.6511322853</v>
      </c>
      <c r="I72" s="54">
        <f t="shared" si="7"/>
        <v>62</v>
      </c>
      <c r="J72" s="6">
        <f t="shared" si="8"/>
        <v>43410</v>
      </c>
      <c r="K72" s="27">
        <f t="shared" si="9"/>
        <v>996.35013903808499</v>
      </c>
      <c r="L72" s="27">
        <f t="shared" si="10"/>
        <v>484.32257836575013</v>
      </c>
      <c r="M72" s="27">
        <f t="shared" si="11"/>
        <v>512.02756067233486</v>
      </c>
      <c r="N72" s="25">
        <f>IF(I72&lt;&gt;"",SUM($M$10:M72),"")</f>
        <v>29417.213819775254</v>
      </c>
      <c r="O72" s="27">
        <f t="shared" si="12"/>
        <v>190582.78618022479</v>
      </c>
    </row>
    <row r="73" spans="1:15" x14ac:dyDescent="0.25">
      <c r="A73" s="54">
        <f t="shared" si="1"/>
        <v>63</v>
      </c>
      <c r="B73" s="6">
        <f t="shared" si="2"/>
        <v>43440</v>
      </c>
      <c r="C73" s="27">
        <f t="shared" si="3"/>
        <v>996.35013903808499</v>
      </c>
      <c r="D73" s="27">
        <f t="shared" si="4"/>
        <v>461.17904643917757</v>
      </c>
      <c r="E73" s="27">
        <f t="shared" si="5"/>
        <v>535.17109259890742</v>
      </c>
      <c r="F73" s="25">
        <f>IF(A73&lt;&gt;"",SUM($E$10:E73),"")</f>
        <v>31354.519960313592</v>
      </c>
      <c r="G73" s="27">
        <f t="shared" si="6"/>
        <v>193645.4800396864</v>
      </c>
      <c r="I73" s="54">
        <f t="shared" si="7"/>
        <v>63</v>
      </c>
      <c r="J73" s="6">
        <f t="shared" si="8"/>
        <v>43440</v>
      </c>
      <c r="K73" s="27">
        <f t="shared" si="9"/>
        <v>996.35013903808499</v>
      </c>
      <c r="L73" s="27">
        <f t="shared" si="10"/>
        <v>483.0248638777191</v>
      </c>
      <c r="M73" s="27">
        <f t="shared" si="11"/>
        <v>513.32527516036589</v>
      </c>
      <c r="N73" s="25">
        <f>IF(I73&lt;&gt;"",SUM($M$10:M73),"")</f>
        <v>29930.539094935619</v>
      </c>
      <c r="O73" s="27">
        <f t="shared" si="12"/>
        <v>190069.46090506442</v>
      </c>
    </row>
    <row r="74" spans="1:15" x14ac:dyDescent="0.25">
      <c r="A74" s="54">
        <f t="shared" si="1"/>
        <v>64</v>
      </c>
      <c r="B74" s="6">
        <f t="shared" si="2"/>
        <v>43471</v>
      </c>
      <c r="C74" s="27">
        <f t="shared" si="3"/>
        <v>996.35013903808499</v>
      </c>
      <c r="D74" s="27">
        <f t="shared" si="4"/>
        <v>459.90801509425518</v>
      </c>
      <c r="E74" s="27">
        <f t="shared" si="5"/>
        <v>536.44212394382976</v>
      </c>
      <c r="F74" s="25">
        <f>IF(A74&lt;&gt;"",SUM($E$10:E74),"")</f>
        <v>31890.962084257422</v>
      </c>
      <c r="G74" s="27">
        <f t="shared" si="6"/>
        <v>193109.03791574258</v>
      </c>
      <c r="I74" s="54">
        <f t="shared" si="7"/>
        <v>64</v>
      </c>
      <c r="J74" s="6">
        <f t="shared" si="8"/>
        <v>43471</v>
      </c>
      <c r="K74" s="27">
        <f t="shared" si="9"/>
        <v>996.35013903808499</v>
      </c>
      <c r="L74" s="27">
        <f t="shared" si="10"/>
        <v>481.72386038139672</v>
      </c>
      <c r="M74" s="27">
        <f t="shared" si="11"/>
        <v>514.62627865668833</v>
      </c>
      <c r="N74" s="25">
        <f>IF(I74&lt;&gt;"",SUM($M$10:M74),"")</f>
        <v>30445.165373592306</v>
      </c>
      <c r="O74" s="27">
        <f t="shared" si="12"/>
        <v>189554.83462640774</v>
      </c>
    </row>
    <row r="75" spans="1:15" x14ac:dyDescent="0.25">
      <c r="A75" s="54">
        <f t="shared" si="1"/>
        <v>65</v>
      </c>
      <c r="B75" s="6">
        <f t="shared" si="2"/>
        <v>43502</v>
      </c>
      <c r="C75" s="27">
        <f t="shared" si="3"/>
        <v>996.35013903808499</v>
      </c>
      <c r="D75" s="27">
        <f t="shared" si="4"/>
        <v>458.63396504988862</v>
      </c>
      <c r="E75" s="27">
        <f t="shared" si="5"/>
        <v>537.71617398819637</v>
      </c>
      <c r="F75" s="25">
        <f>IF(A75&lt;&gt;"",SUM($E$10:E75),"")</f>
        <v>32428.678258245618</v>
      </c>
      <c r="G75" s="27">
        <f t="shared" si="6"/>
        <v>192571.32174175439</v>
      </c>
      <c r="I75" s="54">
        <f t="shared" si="7"/>
        <v>65</v>
      </c>
      <c r="J75" s="6">
        <f t="shared" si="8"/>
        <v>43502</v>
      </c>
      <c r="K75" s="27">
        <f t="shared" si="9"/>
        <v>996.35013903808499</v>
      </c>
      <c r="L75" s="27">
        <f t="shared" si="10"/>
        <v>480.41955954091594</v>
      </c>
      <c r="M75" s="27">
        <f t="shared" si="11"/>
        <v>515.93057949716899</v>
      </c>
      <c r="N75" s="25">
        <f>IF(I75&lt;&gt;"",SUM($M$10:M75),"")</f>
        <v>30961.095953089476</v>
      </c>
      <c r="O75" s="27">
        <f t="shared" si="12"/>
        <v>189038.90404691058</v>
      </c>
    </row>
    <row r="76" spans="1:15" x14ac:dyDescent="0.25">
      <c r="A76" s="54">
        <f t="shared" ref="A76:A139" si="13">IF(A75&lt;$G$4,A75+1,"")</f>
        <v>66</v>
      </c>
      <c r="B76" s="6">
        <f t="shared" ref="B76:B139" si="14">IF(A76&lt;&gt;"",EDATE($C$7,A76*12/$G$3),"")</f>
        <v>43530</v>
      </c>
      <c r="C76" s="27">
        <f t="shared" ref="C76:C139" si="15">IF(A76&lt;&gt;"",$G$5,"")</f>
        <v>996.35013903808499</v>
      </c>
      <c r="D76" s="27">
        <f t="shared" ref="D76:D139" si="16">IF(A76&lt;&gt;"",G75*$G$6,"")</f>
        <v>457.35688913666667</v>
      </c>
      <c r="E76" s="27">
        <f t="shared" ref="E76:E139" si="17">IF(A76&lt;&gt;"",C76-D76,"")</f>
        <v>538.99324990141827</v>
      </c>
      <c r="F76" s="25">
        <f>IF(A76&lt;&gt;"",SUM($E$10:E76),"")</f>
        <v>32967.671508147039</v>
      </c>
      <c r="G76" s="27">
        <f t="shared" ref="G76:G139" si="18">IF(A76&lt;&gt;"",$C$3-F76,"")</f>
        <v>192032.32849185297</v>
      </c>
      <c r="I76" s="54">
        <f t="shared" ref="I76:I139" si="19">IF(I75&lt;$G$4,I75+1,"")</f>
        <v>66</v>
      </c>
      <c r="J76" s="6">
        <f t="shared" ref="J76:J139" si="20">IF(I76&lt;&gt;"",EDATE($C$7,I76*12/$G$3),"")</f>
        <v>43530</v>
      </c>
      <c r="K76" s="27">
        <f t="shared" ref="K76:K139" si="21">C76</f>
        <v>996.35013903808499</v>
      </c>
      <c r="L76" s="27">
        <f t="shared" ref="L76:L139" si="22">IF(I76&lt;&gt;"",O75*$O$6,"")</f>
        <v>479.11195299928261</v>
      </c>
      <c r="M76" s="27">
        <f t="shared" ref="M76:M139" si="23">IF(I76&lt;&gt;"",K76-L76,"")</f>
        <v>517.23818603880238</v>
      </c>
      <c r="N76" s="25">
        <f>IF(I76&lt;&gt;"",SUM($M$10:M76),"")</f>
        <v>31478.334139128277</v>
      </c>
      <c r="O76" s="27">
        <f t="shared" ref="O76:O139" si="24">IF(I76&lt;&gt;"",O75-M76,"")</f>
        <v>188521.66586087178</v>
      </c>
    </row>
    <row r="77" spans="1:15" x14ac:dyDescent="0.25">
      <c r="A77" s="54">
        <f t="shared" si="13"/>
        <v>67</v>
      </c>
      <c r="B77" s="6">
        <f t="shared" si="14"/>
        <v>43561</v>
      </c>
      <c r="C77" s="27">
        <f t="shared" si="15"/>
        <v>996.35013903808499</v>
      </c>
      <c r="D77" s="27">
        <f t="shared" si="16"/>
        <v>456.07678016815078</v>
      </c>
      <c r="E77" s="27">
        <f t="shared" si="17"/>
        <v>540.27335886993421</v>
      </c>
      <c r="F77" s="25">
        <f>IF(A77&lt;&gt;"",SUM($E$10:E77),"")</f>
        <v>33507.944867016973</v>
      </c>
      <c r="G77" s="27">
        <f t="shared" si="18"/>
        <v>191492.05513298302</v>
      </c>
      <c r="I77" s="54">
        <f t="shared" si="19"/>
        <v>67</v>
      </c>
      <c r="J77" s="6">
        <f t="shared" si="20"/>
        <v>43561</v>
      </c>
      <c r="K77" s="27">
        <f t="shared" si="21"/>
        <v>996.35013903808499</v>
      </c>
      <c r="L77" s="27">
        <f t="shared" si="22"/>
        <v>477.80103237832219</v>
      </c>
      <c r="M77" s="27">
        <f t="shared" si="23"/>
        <v>518.54910665976286</v>
      </c>
      <c r="N77" s="25">
        <f>IF(I77&lt;&gt;"",SUM($M$10:M77),"")</f>
        <v>31996.883245788042</v>
      </c>
      <c r="O77" s="27">
        <f t="shared" si="24"/>
        <v>188003.11675421201</v>
      </c>
    </row>
    <row r="78" spans="1:15" x14ac:dyDescent="0.25">
      <c r="A78" s="54">
        <f t="shared" si="13"/>
        <v>68</v>
      </c>
      <c r="B78" s="6">
        <f t="shared" si="14"/>
        <v>43591</v>
      </c>
      <c r="C78" s="27">
        <f t="shared" si="15"/>
        <v>996.35013903808499</v>
      </c>
      <c r="D78" s="27">
        <f t="shared" si="16"/>
        <v>454.79363094083465</v>
      </c>
      <c r="E78" s="27">
        <f t="shared" si="17"/>
        <v>541.55650809725034</v>
      </c>
      <c r="F78" s="25">
        <f>IF(A78&lt;&gt;"",SUM($E$10:E78),"")</f>
        <v>34049.501375114225</v>
      </c>
      <c r="G78" s="27">
        <f t="shared" si="18"/>
        <v>190950.49862488577</v>
      </c>
      <c r="I78" s="54">
        <f t="shared" si="19"/>
        <v>68</v>
      </c>
      <c r="J78" s="6">
        <f t="shared" si="20"/>
        <v>43591</v>
      </c>
      <c r="K78" s="27">
        <f t="shared" si="21"/>
        <v>996.35013903808499</v>
      </c>
      <c r="L78" s="27">
        <f t="shared" si="22"/>
        <v>476.48678927862591</v>
      </c>
      <c r="M78" s="27">
        <f t="shared" si="23"/>
        <v>519.86334975945908</v>
      </c>
      <c r="N78" s="25">
        <f>IF(I78&lt;&gt;"",SUM($M$10:M78),"")</f>
        <v>32516.746595547502</v>
      </c>
      <c r="O78" s="27">
        <f t="shared" si="24"/>
        <v>187483.25340445255</v>
      </c>
    </row>
    <row r="79" spans="1:15" x14ac:dyDescent="0.25">
      <c r="A79" s="54">
        <f t="shared" si="13"/>
        <v>69</v>
      </c>
      <c r="B79" s="6">
        <f t="shared" si="14"/>
        <v>43622</v>
      </c>
      <c r="C79" s="27">
        <f t="shared" si="15"/>
        <v>996.35013903808499</v>
      </c>
      <c r="D79" s="27">
        <f t="shared" si="16"/>
        <v>453.5074342341037</v>
      </c>
      <c r="E79" s="27">
        <f t="shared" si="17"/>
        <v>542.84270480398129</v>
      </c>
      <c r="F79" s="25">
        <f>IF(A79&lt;&gt;"",SUM($E$10:E79),"")</f>
        <v>34592.344079918206</v>
      </c>
      <c r="G79" s="27">
        <f t="shared" si="18"/>
        <v>190407.6559200818</v>
      </c>
      <c r="I79" s="54">
        <f t="shared" si="19"/>
        <v>69</v>
      </c>
      <c r="J79" s="6">
        <f t="shared" si="20"/>
        <v>43622</v>
      </c>
      <c r="K79" s="27">
        <f t="shared" si="21"/>
        <v>996.35013903808499</v>
      </c>
      <c r="L79" s="27">
        <f t="shared" si="22"/>
        <v>475.16921527949717</v>
      </c>
      <c r="M79" s="27">
        <f t="shared" si="23"/>
        <v>521.18092375858782</v>
      </c>
      <c r="N79" s="25">
        <f>IF(I79&lt;&gt;"",SUM($M$10:M79),"")</f>
        <v>33037.927519306089</v>
      </c>
      <c r="O79" s="27">
        <f t="shared" si="24"/>
        <v>186962.07248069395</v>
      </c>
    </row>
    <row r="80" spans="1:15" x14ac:dyDescent="0.25">
      <c r="A80" s="54">
        <f t="shared" si="13"/>
        <v>70</v>
      </c>
      <c r="B80" s="6">
        <f t="shared" si="14"/>
        <v>43652</v>
      </c>
      <c r="C80" s="27">
        <f t="shared" si="15"/>
        <v>996.35013903808499</v>
      </c>
      <c r="D80" s="27">
        <f t="shared" si="16"/>
        <v>452.21818281019426</v>
      </c>
      <c r="E80" s="27">
        <f t="shared" si="17"/>
        <v>544.13195622789067</v>
      </c>
      <c r="F80" s="25">
        <f>IF(A80&lt;&gt;"",SUM($E$10:E80),"")</f>
        <v>35136.476036146094</v>
      </c>
      <c r="G80" s="27">
        <f t="shared" si="18"/>
        <v>189863.52396385389</v>
      </c>
      <c r="I80" s="54">
        <f t="shared" si="19"/>
        <v>70</v>
      </c>
      <c r="J80" s="6">
        <f t="shared" si="20"/>
        <v>43652</v>
      </c>
      <c r="K80" s="27">
        <f t="shared" si="21"/>
        <v>996.35013903808499</v>
      </c>
      <c r="L80" s="27">
        <f t="shared" si="22"/>
        <v>473.84830193889724</v>
      </c>
      <c r="M80" s="27">
        <f t="shared" si="23"/>
        <v>522.5018370991877</v>
      </c>
      <c r="N80" s="25">
        <f>IF(I80&lt;&gt;"",SUM($M$10:M80),"")</f>
        <v>33560.429356405279</v>
      </c>
      <c r="O80" s="27">
        <f t="shared" si="24"/>
        <v>186439.57064359478</v>
      </c>
    </row>
    <row r="81" spans="1:15" x14ac:dyDescent="0.25">
      <c r="A81" s="54">
        <f t="shared" si="13"/>
        <v>71</v>
      </c>
      <c r="B81" s="6">
        <f t="shared" si="14"/>
        <v>43683</v>
      </c>
      <c r="C81" s="27">
        <f t="shared" si="15"/>
        <v>996.35013903808499</v>
      </c>
      <c r="D81" s="27">
        <f t="shared" si="16"/>
        <v>450.925869414153</v>
      </c>
      <c r="E81" s="27">
        <f t="shared" si="17"/>
        <v>545.42426962393199</v>
      </c>
      <c r="F81" s="25">
        <f>IF(A81&lt;&gt;"",SUM($E$10:E81),"")</f>
        <v>35681.900305770025</v>
      </c>
      <c r="G81" s="27">
        <f t="shared" si="18"/>
        <v>189318.09969422998</v>
      </c>
      <c r="I81" s="54">
        <f t="shared" si="19"/>
        <v>71</v>
      </c>
      <c r="J81" s="6">
        <f t="shared" si="20"/>
        <v>43683</v>
      </c>
      <c r="K81" s="27">
        <f t="shared" si="21"/>
        <v>996.35013903808499</v>
      </c>
      <c r="L81" s="27">
        <f t="shared" si="22"/>
        <v>472.52404079339158</v>
      </c>
      <c r="M81" s="27">
        <f t="shared" si="23"/>
        <v>523.82609824469341</v>
      </c>
      <c r="N81" s="25">
        <f>IF(I81&lt;&gt;"",SUM($M$10:M81),"")</f>
        <v>34084.255454649974</v>
      </c>
      <c r="O81" s="27">
        <f t="shared" si="24"/>
        <v>185915.74454535008</v>
      </c>
    </row>
    <row r="82" spans="1:15" x14ac:dyDescent="0.25">
      <c r="A82" s="54">
        <f t="shared" si="13"/>
        <v>72</v>
      </c>
      <c r="B82" s="6">
        <f t="shared" si="14"/>
        <v>43714</v>
      </c>
      <c r="C82" s="27">
        <f t="shared" si="15"/>
        <v>996.35013903808499</v>
      </c>
      <c r="D82" s="27">
        <f t="shared" si="16"/>
        <v>449.63048677379618</v>
      </c>
      <c r="E82" s="27">
        <f t="shared" si="17"/>
        <v>546.71965226428881</v>
      </c>
      <c r="F82" s="25">
        <f>IF(A82&lt;&gt;"",SUM($E$10:E82),"")</f>
        <v>36228.619958034316</v>
      </c>
      <c r="G82" s="27">
        <f t="shared" si="18"/>
        <v>188771.38004196569</v>
      </c>
      <c r="I82" s="54">
        <f t="shared" si="19"/>
        <v>72</v>
      </c>
      <c r="J82" s="6">
        <f t="shared" si="20"/>
        <v>43714</v>
      </c>
      <c r="K82" s="27">
        <f t="shared" si="21"/>
        <v>996.35013903808499</v>
      </c>
      <c r="L82" s="27">
        <f t="shared" si="22"/>
        <v>471.19642335809516</v>
      </c>
      <c r="M82" s="27">
        <f t="shared" si="23"/>
        <v>525.15371567998977</v>
      </c>
      <c r="N82" s="25">
        <f>IF(I82&lt;&gt;"",SUM($M$10:M82),"")</f>
        <v>34609.409170329964</v>
      </c>
      <c r="O82" s="27">
        <f t="shared" si="24"/>
        <v>185390.59082967008</v>
      </c>
    </row>
    <row r="83" spans="1:15" x14ac:dyDescent="0.25">
      <c r="A83" s="54">
        <f t="shared" si="13"/>
        <v>73</v>
      </c>
      <c r="B83" s="6">
        <f t="shared" si="14"/>
        <v>43744</v>
      </c>
      <c r="C83" s="27">
        <f t="shared" si="15"/>
        <v>996.35013903808499</v>
      </c>
      <c r="D83" s="27">
        <f t="shared" si="16"/>
        <v>448.33202759966849</v>
      </c>
      <c r="E83" s="27">
        <f t="shared" si="17"/>
        <v>548.01811143841655</v>
      </c>
      <c r="F83" s="25">
        <f>IF(A83&lt;&gt;"",SUM($E$10:E83),"")</f>
        <v>36776.638069472734</v>
      </c>
      <c r="G83" s="27">
        <f t="shared" si="18"/>
        <v>188223.36193052726</v>
      </c>
      <c r="I83" s="54">
        <f t="shared" si="19"/>
        <v>73</v>
      </c>
      <c r="J83" s="6">
        <f t="shared" si="20"/>
        <v>43744</v>
      </c>
      <c r="K83" s="27">
        <f t="shared" si="21"/>
        <v>996.35013903808499</v>
      </c>
      <c r="L83" s="27">
        <f t="shared" si="22"/>
        <v>469.86544112661841</v>
      </c>
      <c r="M83" s="27">
        <f t="shared" si="23"/>
        <v>526.48469791146658</v>
      </c>
      <c r="N83" s="25">
        <f>IF(I83&lt;&gt;"",SUM($M$10:M83),"")</f>
        <v>35135.89386824143</v>
      </c>
      <c r="O83" s="27">
        <f t="shared" si="24"/>
        <v>184864.1061317586</v>
      </c>
    </row>
    <row r="84" spans="1:15" x14ac:dyDescent="0.25">
      <c r="A84" s="54">
        <f t="shared" si="13"/>
        <v>74</v>
      </c>
      <c r="B84" s="6">
        <f t="shared" si="14"/>
        <v>43775</v>
      </c>
      <c r="C84" s="27">
        <f t="shared" si="15"/>
        <v>996.35013903808499</v>
      </c>
      <c r="D84" s="27">
        <f t="shared" si="16"/>
        <v>447.03048458500223</v>
      </c>
      <c r="E84" s="27">
        <f t="shared" si="17"/>
        <v>549.31965445308276</v>
      </c>
      <c r="F84" s="25">
        <f>IF(A84&lt;&gt;"",SUM($E$10:E84),"")</f>
        <v>37325.957723925814</v>
      </c>
      <c r="G84" s="27">
        <f t="shared" si="18"/>
        <v>187674.04227607418</v>
      </c>
      <c r="I84" s="54">
        <f t="shared" si="19"/>
        <v>74</v>
      </c>
      <c r="J84" s="6">
        <f t="shared" si="20"/>
        <v>43775</v>
      </c>
      <c r="K84" s="27">
        <f t="shared" si="21"/>
        <v>996.35013903808499</v>
      </c>
      <c r="L84" s="27">
        <f t="shared" si="22"/>
        <v>468.53108557101268</v>
      </c>
      <c r="M84" s="27">
        <f t="shared" si="23"/>
        <v>527.81905346707231</v>
      </c>
      <c r="N84" s="25">
        <f>IF(I84&lt;&gt;"",SUM($M$10:M84),"")</f>
        <v>35663.712921708502</v>
      </c>
      <c r="O84" s="27">
        <f t="shared" si="24"/>
        <v>184336.28707829153</v>
      </c>
    </row>
    <row r="85" spans="1:15" x14ac:dyDescent="0.25">
      <c r="A85" s="54">
        <f t="shared" si="13"/>
        <v>75</v>
      </c>
      <c r="B85" s="6">
        <f t="shared" si="14"/>
        <v>43805</v>
      </c>
      <c r="C85" s="27">
        <f t="shared" si="15"/>
        <v>996.35013903808499</v>
      </c>
      <c r="D85" s="27">
        <f t="shared" si="16"/>
        <v>445.72585040567617</v>
      </c>
      <c r="E85" s="27">
        <f t="shared" si="17"/>
        <v>550.62428863240882</v>
      </c>
      <c r="F85" s="25">
        <f>IF(A85&lt;&gt;"",SUM($E$10:E85),"")</f>
        <v>37876.582012558225</v>
      </c>
      <c r="G85" s="27">
        <f t="shared" si="18"/>
        <v>187123.41798744176</v>
      </c>
      <c r="I85" s="54">
        <f t="shared" si="19"/>
        <v>75</v>
      </c>
      <c r="J85" s="6">
        <f t="shared" si="20"/>
        <v>43805</v>
      </c>
      <c r="K85" s="27">
        <f t="shared" si="21"/>
        <v>996.35013903808499</v>
      </c>
      <c r="L85" s="27">
        <f t="shared" si="22"/>
        <v>467.19334814171566</v>
      </c>
      <c r="M85" s="27">
        <f t="shared" si="23"/>
        <v>529.15679089636933</v>
      </c>
      <c r="N85" s="25">
        <f>IF(I85&lt;&gt;"",SUM($M$10:M85),"")</f>
        <v>36192.869712604872</v>
      </c>
      <c r="O85" s="27">
        <f t="shared" si="24"/>
        <v>183807.13028739515</v>
      </c>
    </row>
    <row r="86" spans="1:15" x14ac:dyDescent="0.25">
      <c r="A86" s="54">
        <f t="shared" si="13"/>
        <v>76</v>
      </c>
      <c r="B86" s="6">
        <f t="shared" si="14"/>
        <v>43836</v>
      </c>
      <c r="C86" s="27">
        <f t="shared" si="15"/>
        <v>996.35013903808499</v>
      </c>
      <c r="D86" s="27">
        <f t="shared" si="16"/>
        <v>444.41811772017417</v>
      </c>
      <c r="E86" s="27">
        <f t="shared" si="17"/>
        <v>551.93202131791077</v>
      </c>
      <c r="F86" s="25">
        <f>IF(A86&lt;&gt;"",SUM($E$10:E86),"")</f>
        <v>38428.514033876134</v>
      </c>
      <c r="G86" s="27">
        <f t="shared" si="18"/>
        <v>186571.48596612387</v>
      </c>
      <c r="I86" s="54">
        <f t="shared" si="19"/>
        <v>76</v>
      </c>
      <c r="J86" s="6">
        <f t="shared" si="20"/>
        <v>43836</v>
      </c>
      <c r="K86" s="27">
        <f t="shared" si="21"/>
        <v>996.35013903808499</v>
      </c>
      <c r="L86" s="27">
        <f t="shared" si="22"/>
        <v>465.85222026749625</v>
      </c>
      <c r="M86" s="27">
        <f t="shared" si="23"/>
        <v>530.49791877058874</v>
      </c>
      <c r="N86" s="25">
        <f>IF(I86&lt;&gt;"",SUM($M$10:M86),"")</f>
        <v>36723.367631375462</v>
      </c>
      <c r="O86" s="27">
        <f t="shared" si="24"/>
        <v>183276.63236862456</v>
      </c>
    </row>
    <row r="87" spans="1:15" x14ac:dyDescent="0.25">
      <c r="A87" s="54">
        <f t="shared" si="13"/>
        <v>77</v>
      </c>
      <c r="B87" s="6">
        <f t="shared" si="14"/>
        <v>43867</v>
      </c>
      <c r="C87" s="27">
        <f t="shared" si="15"/>
        <v>996.35013903808499</v>
      </c>
      <c r="D87" s="27">
        <f t="shared" si="16"/>
        <v>443.1072791695442</v>
      </c>
      <c r="E87" s="27">
        <f t="shared" si="17"/>
        <v>553.24285986854079</v>
      </c>
      <c r="F87" s="25">
        <f>IF(A87&lt;&gt;"",SUM($E$10:E87),"")</f>
        <v>38981.756893744678</v>
      </c>
      <c r="G87" s="27">
        <f t="shared" si="18"/>
        <v>186018.24310625531</v>
      </c>
      <c r="I87" s="54">
        <f t="shared" si="19"/>
        <v>77</v>
      </c>
      <c r="J87" s="6">
        <f t="shared" si="20"/>
        <v>43867</v>
      </c>
      <c r="K87" s="27">
        <f t="shared" si="21"/>
        <v>996.35013903808499</v>
      </c>
      <c r="L87" s="27">
        <f t="shared" si="22"/>
        <v>464.50769335540014</v>
      </c>
      <c r="M87" s="27">
        <f t="shared" si="23"/>
        <v>531.84244568268491</v>
      </c>
      <c r="N87" s="25">
        <f>IF(I87&lt;&gt;"",SUM($M$10:M87),"")</f>
        <v>37255.210077058146</v>
      </c>
      <c r="O87" s="27">
        <f t="shared" si="24"/>
        <v>182744.78992294188</v>
      </c>
    </row>
    <row r="88" spans="1:15" x14ac:dyDescent="0.25">
      <c r="A88" s="54">
        <f t="shared" si="13"/>
        <v>78</v>
      </c>
      <c r="B88" s="6">
        <f t="shared" si="14"/>
        <v>43896</v>
      </c>
      <c r="C88" s="27">
        <f t="shared" si="15"/>
        <v>996.35013903808499</v>
      </c>
      <c r="D88" s="27">
        <f t="shared" si="16"/>
        <v>441.79332737735632</v>
      </c>
      <c r="E88" s="27">
        <f t="shared" si="17"/>
        <v>554.55681166072873</v>
      </c>
      <c r="F88" s="25">
        <f>IF(A88&lt;&gt;"",SUM($E$10:E88),"")</f>
        <v>39536.31370540541</v>
      </c>
      <c r="G88" s="27">
        <f t="shared" si="18"/>
        <v>185463.6862945946</v>
      </c>
      <c r="I88" s="54">
        <f t="shared" si="19"/>
        <v>78</v>
      </c>
      <c r="J88" s="6">
        <f t="shared" si="20"/>
        <v>43896</v>
      </c>
      <c r="K88" s="27">
        <f t="shared" si="21"/>
        <v>996.35013903808499</v>
      </c>
      <c r="L88" s="27">
        <f t="shared" si="22"/>
        <v>463.1597587906943</v>
      </c>
      <c r="M88" s="27">
        <f t="shared" si="23"/>
        <v>533.19038024739075</v>
      </c>
      <c r="N88" s="25">
        <f>IF(I88&lt;&gt;"",SUM($M$10:M88),"")</f>
        <v>37788.400457305535</v>
      </c>
      <c r="O88" s="27">
        <f t="shared" si="24"/>
        <v>182211.59954269449</v>
      </c>
    </row>
    <row r="89" spans="1:15" x14ac:dyDescent="0.25">
      <c r="A89" s="54">
        <f t="shared" si="13"/>
        <v>79</v>
      </c>
      <c r="B89" s="6">
        <f t="shared" si="14"/>
        <v>43927</v>
      </c>
      <c r="C89" s="27">
        <f t="shared" si="15"/>
        <v>996.35013903808499</v>
      </c>
      <c r="D89" s="27">
        <f t="shared" si="16"/>
        <v>440.47625494966218</v>
      </c>
      <c r="E89" s="27">
        <f t="shared" si="17"/>
        <v>555.87388408842276</v>
      </c>
      <c r="F89" s="25">
        <f>IF(A89&lt;&gt;"",SUM($E$10:E89),"")</f>
        <v>40092.187589493835</v>
      </c>
      <c r="G89" s="27">
        <f t="shared" si="18"/>
        <v>184907.81241050616</v>
      </c>
      <c r="I89" s="54">
        <f t="shared" si="19"/>
        <v>79</v>
      </c>
      <c r="J89" s="6">
        <f t="shared" si="20"/>
        <v>43927</v>
      </c>
      <c r="K89" s="27">
        <f t="shared" si="21"/>
        <v>996.35013903808499</v>
      </c>
      <c r="L89" s="27">
        <f t="shared" si="22"/>
        <v>461.80840793681199</v>
      </c>
      <c r="M89" s="27">
        <f t="shared" si="23"/>
        <v>534.54173110127294</v>
      </c>
      <c r="N89" s="25">
        <f>IF(I89&lt;&gt;"",SUM($M$10:M89),"")</f>
        <v>38322.942188406807</v>
      </c>
      <c r="O89" s="27">
        <f t="shared" si="24"/>
        <v>181677.0578115932</v>
      </c>
    </row>
    <row r="90" spans="1:15" x14ac:dyDescent="0.25">
      <c r="A90" s="54">
        <f t="shared" si="13"/>
        <v>80</v>
      </c>
      <c r="B90" s="6">
        <f t="shared" si="14"/>
        <v>43957</v>
      </c>
      <c r="C90" s="27">
        <f t="shared" si="15"/>
        <v>996.35013903808499</v>
      </c>
      <c r="D90" s="27">
        <f t="shared" si="16"/>
        <v>439.1560544749521</v>
      </c>
      <c r="E90" s="27">
        <f t="shared" si="17"/>
        <v>557.19408456313295</v>
      </c>
      <c r="F90" s="25">
        <f>IF(A90&lt;&gt;"",SUM($E$10:E90),"")</f>
        <v>40649.381674056967</v>
      </c>
      <c r="G90" s="27">
        <f t="shared" si="18"/>
        <v>184350.61832594304</v>
      </c>
      <c r="I90" s="54">
        <f t="shared" si="19"/>
        <v>80</v>
      </c>
      <c r="J90" s="6">
        <f t="shared" si="20"/>
        <v>43957</v>
      </c>
      <c r="K90" s="27">
        <f t="shared" si="21"/>
        <v>996.35013903808499</v>
      </c>
      <c r="L90" s="27">
        <f t="shared" si="22"/>
        <v>460.45363213529765</v>
      </c>
      <c r="M90" s="27">
        <f t="shared" si="23"/>
        <v>535.89650690278734</v>
      </c>
      <c r="N90" s="25">
        <f>IF(I90&lt;&gt;"",SUM($M$10:M90),"")</f>
        <v>38858.838695309598</v>
      </c>
      <c r="O90" s="27">
        <f t="shared" si="24"/>
        <v>181141.16130469041</v>
      </c>
    </row>
    <row r="91" spans="1:15" x14ac:dyDescent="0.25">
      <c r="A91" s="54">
        <f t="shared" si="13"/>
        <v>81</v>
      </c>
      <c r="B91" s="6">
        <f t="shared" si="14"/>
        <v>43988</v>
      </c>
      <c r="C91" s="27">
        <f t="shared" si="15"/>
        <v>996.35013903808499</v>
      </c>
      <c r="D91" s="27">
        <f t="shared" si="16"/>
        <v>437.83271852411468</v>
      </c>
      <c r="E91" s="27">
        <f t="shared" si="17"/>
        <v>558.51742051397036</v>
      </c>
      <c r="F91" s="25">
        <f>IF(A91&lt;&gt;"",SUM($E$10:E91),"")</f>
        <v>41207.899094570937</v>
      </c>
      <c r="G91" s="27">
        <f t="shared" si="18"/>
        <v>183792.10090542905</v>
      </c>
      <c r="I91" s="54">
        <f t="shared" si="19"/>
        <v>81</v>
      </c>
      <c r="J91" s="6">
        <f t="shared" si="20"/>
        <v>43988</v>
      </c>
      <c r="K91" s="27">
        <f t="shared" si="21"/>
        <v>996.35013903808499</v>
      </c>
      <c r="L91" s="27">
        <f t="shared" si="22"/>
        <v>459.09542270575093</v>
      </c>
      <c r="M91" s="27">
        <f t="shared" si="23"/>
        <v>537.25471633233406</v>
      </c>
      <c r="N91" s="25">
        <f>IF(I91&lt;&gt;"",SUM($M$10:M91),"")</f>
        <v>39396.09341164193</v>
      </c>
      <c r="O91" s="27">
        <f t="shared" si="24"/>
        <v>180603.90658835808</v>
      </c>
    </row>
    <row r="92" spans="1:15" x14ac:dyDescent="0.25">
      <c r="A92" s="54">
        <f t="shared" si="13"/>
        <v>82</v>
      </c>
      <c r="B92" s="6">
        <f t="shared" si="14"/>
        <v>44018</v>
      </c>
      <c r="C92" s="27">
        <f t="shared" si="15"/>
        <v>996.35013903808499</v>
      </c>
      <c r="D92" s="27">
        <f t="shared" si="16"/>
        <v>436.50623965039398</v>
      </c>
      <c r="E92" s="27">
        <f t="shared" si="17"/>
        <v>559.84389938769095</v>
      </c>
      <c r="F92" s="25">
        <f>IF(A92&lt;&gt;"",SUM($E$10:E92),"")</f>
        <v>41767.742993958629</v>
      </c>
      <c r="G92" s="27">
        <f t="shared" si="18"/>
        <v>183232.25700604136</v>
      </c>
      <c r="I92" s="54">
        <f t="shared" si="19"/>
        <v>82</v>
      </c>
      <c r="J92" s="6">
        <f t="shared" si="20"/>
        <v>44018</v>
      </c>
      <c r="K92" s="27">
        <f t="shared" si="21"/>
        <v>996.35013903808499</v>
      </c>
      <c r="L92" s="27">
        <f t="shared" si="22"/>
        <v>457.73377094577148</v>
      </c>
      <c r="M92" s="27">
        <f t="shared" si="23"/>
        <v>538.61636809231345</v>
      </c>
      <c r="N92" s="25">
        <f>IF(I92&lt;&gt;"",SUM($M$10:M92),"")</f>
        <v>39934.709779734243</v>
      </c>
      <c r="O92" s="27">
        <f t="shared" si="24"/>
        <v>180065.29022026577</v>
      </c>
    </row>
    <row r="93" spans="1:15" x14ac:dyDescent="0.25">
      <c r="A93" s="54">
        <f t="shared" si="13"/>
        <v>83</v>
      </c>
      <c r="B93" s="6">
        <f t="shared" si="14"/>
        <v>44049</v>
      </c>
      <c r="C93" s="27">
        <f t="shared" si="15"/>
        <v>996.35013903808499</v>
      </c>
      <c r="D93" s="27">
        <f t="shared" si="16"/>
        <v>435.17661038934818</v>
      </c>
      <c r="E93" s="27">
        <f t="shared" si="17"/>
        <v>561.17352864873681</v>
      </c>
      <c r="F93" s="25">
        <f>IF(A93&lt;&gt;"",SUM($E$10:E93),"")</f>
        <v>42328.916522607367</v>
      </c>
      <c r="G93" s="27">
        <f t="shared" si="18"/>
        <v>182671.08347739262</v>
      </c>
      <c r="I93" s="54">
        <f t="shared" si="19"/>
        <v>83</v>
      </c>
      <c r="J93" s="6">
        <f t="shared" si="20"/>
        <v>44049</v>
      </c>
      <c r="K93" s="27">
        <f t="shared" si="21"/>
        <v>996.35013903808499</v>
      </c>
      <c r="L93" s="27">
        <f t="shared" si="22"/>
        <v>456.36866813090302</v>
      </c>
      <c r="M93" s="27">
        <f t="shared" si="23"/>
        <v>539.98147090718203</v>
      </c>
      <c r="N93" s="25">
        <f>IF(I93&lt;&gt;"",SUM($M$10:M93),"")</f>
        <v>40474.691250641423</v>
      </c>
      <c r="O93" s="27">
        <f t="shared" si="24"/>
        <v>179525.30874935858</v>
      </c>
    </row>
    <row r="94" spans="1:15" x14ac:dyDescent="0.25">
      <c r="A94" s="54">
        <f t="shared" si="13"/>
        <v>84</v>
      </c>
      <c r="B94" s="6">
        <f t="shared" si="14"/>
        <v>44080</v>
      </c>
      <c r="C94" s="27">
        <f t="shared" si="15"/>
        <v>996.35013903808499</v>
      </c>
      <c r="D94" s="27">
        <f t="shared" si="16"/>
        <v>433.84382325880745</v>
      </c>
      <c r="E94" s="27">
        <f t="shared" si="17"/>
        <v>562.50631577927754</v>
      </c>
      <c r="F94" s="25">
        <f>IF(A94&lt;&gt;"",SUM($E$10:E94),"")</f>
        <v>42891.422838386643</v>
      </c>
      <c r="G94" s="27">
        <f t="shared" si="18"/>
        <v>182108.57716161336</v>
      </c>
      <c r="I94" s="54">
        <f t="shared" si="19"/>
        <v>84</v>
      </c>
      <c r="J94" s="6">
        <f t="shared" si="20"/>
        <v>44080</v>
      </c>
      <c r="K94" s="27">
        <f t="shared" si="21"/>
        <v>996.35013903808499</v>
      </c>
      <c r="L94" s="27">
        <f t="shared" si="22"/>
        <v>455.0001055145774</v>
      </c>
      <c r="M94" s="27">
        <f t="shared" si="23"/>
        <v>541.35003352350759</v>
      </c>
      <c r="N94" s="25">
        <f>IF(I94&lt;&gt;"",SUM($M$10:M94),"")</f>
        <v>41016.04128416493</v>
      </c>
      <c r="O94" s="27">
        <f t="shared" si="24"/>
        <v>178983.95871583506</v>
      </c>
    </row>
    <row r="95" spans="1:15" x14ac:dyDescent="0.25">
      <c r="A95" s="54">
        <f t="shared" si="13"/>
        <v>85</v>
      </c>
      <c r="B95" s="6">
        <f t="shared" si="14"/>
        <v>44110</v>
      </c>
      <c r="C95" s="27">
        <f t="shared" si="15"/>
        <v>996.35013903808499</v>
      </c>
      <c r="D95" s="27">
        <f t="shared" si="16"/>
        <v>432.5078707588317</v>
      </c>
      <c r="E95" s="27">
        <f t="shared" si="17"/>
        <v>563.84226827925329</v>
      </c>
      <c r="F95" s="25">
        <f>IF(A95&lt;&gt;"",SUM($E$10:E95),"")</f>
        <v>43455.265106665895</v>
      </c>
      <c r="G95" s="27">
        <f t="shared" si="18"/>
        <v>181544.7348933341</v>
      </c>
      <c r="I95" s="54">
        <f t="shared" si="19"/>
        <v>85</v>
      </c>
      <c r="J95" s="6">
        <f t="shared" si="20"/>
        <v>44110</v>
      </c>
      <c r="K95" s="27">
        <f t="shared" si="21"/>
        <v>996.35013903808499</v>
      </c>
      <c r="L95" s="27">
        <f t="shared" si="22"/>
        <v>453.62807432805869</v>
      </c>
      <c r="M95" s="27">
        <f t="shared" si="23"/>
        <v>542.7220647100263</v>
      </c>
      <c r="N95" s="25">
        <f>IF(I95&lt;&gt;"",SUM($M$10:M95),"")</f>
        <v>41558.763348874956</v>
      </c>
      <c r="O95" s="27">
        <f t="shared" si="24"/>
        <v>178441.23665112504</v>
      </c>
    </row>
    <row r="96" spans="1:15" x14ac:dyDescent="0.25">
      <c r="A96" s="54">
        <f t="shared" si="13"/>
        <v>86</v>
      </c>
      <c r="B96" s="6">
        <f t="shared" si="14"/>
        <v>44141</v>
      </c>
      <c r="C96" s="27">
        <f t="shared" si="15"/>
        <v>996.35013903808499</v>
      </c>
      <c r="D96" s="27">
        <f t="shared" si="16"/>
        <v>431.16874537166848</v>
      </c>
      <c r="E96" s="27">
        <f t="shared" si="17"/>
        <v>565.18139366641651</v>
      </c>
      <c r="F96" s="25">
        <f>IF(A96&lt;&gt;"",SUM($E$10:E96),"")</f>
        <v>44020.446500332313</v>
      </c>
      <c r="G96" s="27">
        <f t="shared" si="18"/>
        <v>180979.55349966767</v>
      </c>
      <c r="I96" s="54">
        <f t="shared" si="19"/>
        <v>86</v>
      </c>
      <c r="J96" s="6">
        <f t="shared" si="20"/>
        <v>44141</v>
      </c>
      <c r="K96" s="27">
        <f t="shared" si="21"/>
        <v>996.35013903808499</v>
      </c>
      <c r="L96" s="27">
        <f t="shared" si="22"/>
        <v>452.25256578038699</v>
      </c>
      <c r="M96" s="27">
        <f t="shared" si="23"/>
        <v>544.09757325769806</v>
      </c>
      <c r="N96" s="25">
        <f>IF(I96&lt;&gt;"",SUM($M$10:M96),"")</f>
        <v>42102.860922132655</v>
      </c>
      <c r="O96" s="27">
        <f t="shared" si="24"/>
        <v>177897.13907786735</v>
      </c>
    </row>
    <row r="97" spans="1:15" x14ac:dyDescent="0.25">
      <c r="A97" s="54">
        <f t="shared" si="13"/>
        <v>87</v>
      </c>
      <c r="B97" s="6">
        <f t="shared" si="14"/>
        <v>44171</v>
      </c>
      <c r="C97" s="27">
        <f t="shared" si="15"/>
        <v>996.35013903808499</v>
      </c>
      <c r="D97" s="27">
        <f t="shared" si="16"/>
        <v>429.82643956171069</v>
      </c>
      <c r="E97" s="27">
        <f t="shared" si="17"/>
        <v>566.5236994763743</v>
      </c>
      <c r="F97" s="25">
        <f>IF(A97&lt;&gt;"",SUM($E$10:E97),"")</f>
        <v>44586.970199808689</v>
      </c>
      <c r="G97" s="27">
        <f t="shared" si="18"/>
        <v>180413.02980019132</v>
      </c>
      <c r="I97" s="54">
        <f t="shared" si="19"/>
        <v>87</v>
      </c>
      <c r="J97" s="6">
        <f t="shared" si="20"/>
        <v>44171</v>
      </c>
      <c r="K97" s="27">
        <f t="shared" si="21"/>
        <v>996.35013903808499</v>
      </c>
      <c r="L97" s="27">
        <f t="shared" si="22"/>
        <v>450.87357105832183</v>
      </c>
      <c r="M97" s="27">
        <f t="shared" si="23"/>
        <v>545.4765679797631</v>
      </c>
      <c r="N97" s="25">
        <f>IF(I97&lt;&gt;"",SUM($M$10:M97),"")</f>
        <v>42648.337490112419</v>
      </c>
      <c r="O97" s="27">
        <f t="shared" si="24"/>
        <v>177351.6625098876</v>
      </c>
    </row>
    <row r="98" spans="1:15" x14ac:dyDescent="0.25">
      <c r="A98" s="54">
        <f t="shared" si="13"/>
        <v>88</v>
      </c>
      <c r="B98" s="6">
        <f t="shared" si="14"/>
        <v>44202</v>
      </c>
      <c r="C98" s="27">
        <f t="shared" si="15"/>
        <v>996.35013903808499</v>
      </c>
      <c r="D98" s="27">
        <f t="shared" si="16"/>
        <v>428.48094577545436</v>
      </c>
      <c r="E98" s="27">
        <f t="shared" si="17"/>
        <v>567.86919326263069</v>
      </c>
      <c r="F98" s="25">
        <f>IF(A98&lt;&gt;"",SUM($E$10:E98),"")</f>
        <v>45154.839393071321</v>
      </c>
      <c r="G98" s="27">
        <f t="shared" si="18"/>
        <v>179845.16060692869</v>
      </c>
      <c r="I98" s="54">
        <f t="shared" si="19"/>
        <v>88</v>
      </c>
      <c r="J98" s="6">
        <f t="shared" si="20"/>
        <v>44202</v>
      </c>
      <c r="K98" s="27">
        <f t="shared" si="21"/>
        <v>996.35013903808499</v>
      </c>
      <c r="L98" s="27">
        <f t="shared" si="22"/>
        <v>449.49108132628618</v>
      </c>
      <c r="M98" s="27">
        <f t="shared" si="23"/>
        <v>546.85905771179887</v>
      </c>
      <c r="N98" s="25">
        <f>IF(I98&lt;&gt;"",SUM($M$10:M98),"")</f>
        <v>43195.19654782422</v>
      </c>
      <c r="O98" s="27">
        <f t="shared" si="24"/>
        <v>176804.80345217581</v>
      </c>
    </row>
    <row r="99" spans="1:15" x14ac:dyDescent="0.25">
      <c r="A99" s="54">
        <f t="shared" si="13"/>
        <v>89</v>
      </c>
      <c r="B99" s="6">
        <f t="shared" si="14"/>
        <v>44233</v>
      </c>
      <c r="C99" s="27">
        <f t="shared" si="15"/>
        <v>996.35013903808499</v>
      </c>
      <c r="D99" s="27">
        <f t="shared" si="16"/>
        <v>427.13225644145564</v>
      </c>
      <c r="E99" s="27">
        <f t="shared" si="17"/>
        <v>569.21788259662935</v>
      </c>
      <c r="F99" s="25">
        <f>IF(A99&lt;&gt;"",SUM($E$10:E99),"")</f>
        <v>45724.057275667947</v>
      </c>
      <c r="G99" s="27">
        <f t="shared" si="18"/>
        <v>179275.94272433204</v>
      </c>
      <c r="I99" s="54">
        <f t="shared" si="19"/>
        <v>89</v>
      </c>
      <c r="J99" s="6">
        <f t="shared" si="20"/>
        <v>44233</v>
      </c>
      <c r="K99" s="27">
        <f t="shared" si="21"/>
        <v>996.35013903808499</v>
      </c>
      <c r="L99" s="27">
        <f t="shared" si="22"/>
        <v>448.10508772630942</v>
      </c>
      <c r="M99" s="27">
        <f t="shared" si="23"/>
        <v>548.24505131177557</v>
      </c>
      <c r="N99" s="25">
        <f>IF(I99&lt;&gt;"",SUM($M$10:M99),"")</f>
        <v>43743.441599135993</v>
      </c>
      <c r="O99" s="27">
        <f t="shared" si="24"/>
        <v>176256.55840086404</v>
      </c>
    </row>
    <row r="100" spans="1:15" x14ac:dyDescent="0.25">
      <c r="A100" s="54">
        <f t="shared" si="13"/>
        <v>90</v>
      </c>
      <c r="B100" s="6">
        <f t="shared" si="14"/>
        <v>44261</v>
      </c>
      <c r="C100" s="27">
        <f t="shared" si="15"/>
        <v>996.35013903808499</v>
      </c>
      <c r="D100" s="27">
        <f t="shared" si="16"/>
        <v>425.78036397028859</v>
      </c>
      <c r="E100" s="27">
        <f t="shared" si="17"/>
        <v>570.5697750677964</v>
      </c>
      <c r="F100" s="25">
        <f>IF(A100&lt;&gt;"",SUM($E$10:E100),"")</f>
        <v>46294.62705073574</v>
      </c>
      <c r="G100" s="27">
        <f t="shared" si="18"/>
        <v>178705.37294926425</v>
      </c>
      <c r="I100" s="54">
        <f t="shared" si="19"/>
        <v>90</v>
      </c>
      <c r="J100" s="6">
        <f t="shared" si="20"/>
        <v>44261</v>
      </c>
      <c r="K100" s="27">
        <f t="shared" si="21"/>
        <v>996.35013903808499</v>
      </c>
      <c r="L100" s="27">
        <f t="shared" si="22"/>
        <v>446.71558137797075</v>
      </c>
      <c r="M100" s="27">
        <f t="shared" si="23"/>
        <v>549.6345576601143</v>
      </c>
      <c r="N100" s="25">
        <f>IF(I100&lt;&gt;"",SUM($M$10:M100),"")</f>
        <v>44293.076156796109</v>
      </c>
      <c r="O100" s="27">
        <f t="shared" si="24"/>
        <v>175706.92384320393</v>
      </c>
    </row>
    <row r="101" spans="1:15" x14ac:dyDescent="0.25">
      <c r="A101" s="54">
        <f t="shared" si="13"/>
        <v>91</v>
      </c>
      <c r="B101" s="6">
        <f t="shared" si="14"/>
        <v>44292</v>
      </c>
      <c r="C101" s="27">
        <f t="shared" si="15"/>
        <v>996.35013903808499</v>
      </c>
      <c r="D101" s="27">
        <f t="shared" si="16"/>
        <v>424.42526075450257</v>
      </c>
      <c r="E101" s="27">
        <f t="shared" si="17"/>
        <v>571.92487828358242</v>
      </c>
      <c r="F101" s="25">
        <f>IF(A101&lt;&gt;"",SUM($E$10:E101),"")</f>
        <v>46866.551929019326</v>
      </c>
      <c r="G101" s="27">
        <f t="shared" si="18"/>
        <v>178133.44807098067</v>
      </c>
      <c r="I101" s="54">
        <f t="shared" si="19"/>
        <v>91</v>
      </c>
      <c r="J101" s="6">
        <f t="shared" si="20"/>
        <v>44292</v>
      </c>
      <c r="K101" s="27">
        <f t="shared" si="21"/>
        <v>996.35013903808499</v>
      </c>
      <c r="L101" s="27">
        <f t="shared" si="22"/>
        <v>445.32255337834221</v>
      </c>
      <c r="M101" s="27">
        <f t="shared" si="23"/>
        <v>551.02758565974273</v>
      </c>
      <c r="N101" s="25">
        <f>IF(I101&lt;&gt;"",SUM($M$10:M101),"")</f>
        <v>44844.103742455853</v>
      </c>
      <c r="O101" s="27">
        <f t="shared" si="24"/>
        <v>175155.8962575442</v>
      </c>
    </row>
    <row r="102" spans="1:15" x14ac:dyDescent="0.25">
      <c r="A102" s="54">
        <f t="shared" si="13"/>
        <v>92</v>
      </c>
      <c r="B102" s="6">
        <f t="shared" si="14"/>
        <v>44322</v>
      </c>
      <c r="C102" s="27">
        <f t="shared" si="15"/>
        <v>996.35013903808499</v>
      </c>
      <c r="D102" s="27">
        <f t="shared" si="16"/>
        <v>423.0669391685791</v>
      </c>
      <c r="E102" s="27">
        <f t="shared" si="17"/>
        <v>573.28319986950589</v>
      </c>
      <c r="F102" s="25">
        <f>IF(A102&lt;&gt;"",SUM($E$10:E102),"")</f>
        <v>47439.83512888883</v>
      </c>
      <c r="G102" s="27">
        <f t="shared" si="18"/>
        <v>177560.16487111116</v>
      </c>
      <c r="I102" s="54">
        <f t="shared" si="19"/>
        <v>92</v>
      </c>
      <c r="J102" s="6">
        <f t="shared" si="20"/>
        <v>44322</v>
      </c>
      <c r="K102" s="27">
        <f t="shared" si="21"/>
        <v>996.35013903808499</v>
      </c>
      <c r="L102" s="27">
        <f t="shared" si="22"/>
        <v>443.92599480193195</v>
      </c>
      <c r="M102" s="27">
        <f t="shared" si="23"/>
        <v>552.4241442361531</v>
      </c>
      <c r="N102" s="25">
        <f>IF(I102&lt;&gt;"",SUM($M$10:M102),"")</f>
        <v>45396.527886692005</v>
      </c>
      <c r="O102" s="27">
        <f t="shared" si="24"/>
        <v>174603.47211330803</v>
      </c>
    </row>
    <row r="103" spans="1:15" x14ac:dyDescent="0.25">
      <c r="A103" s="54">
        <f t="shared" si="13"/>
        <v>93</v>
      </c>
      <c r="B103" s="6">
        <f t="shared" si="14"/>
        <v>44353</v>
      </c>
      <c r="C103" s="27">
        <f t="shared" si="15"/>
        <v>996.35013903808499</v>
      </c>
      <c r="D103" s="27">
        <f t="shared" si="16"/>
        <v>421.70539156888901</v>
      </c>
      <c r="E103" s="27">
        <f t="shared" si="17"/>
        <v>574.64474746919598</v>
      </c>
      <c r="F103" s="25">
        <f>IF(A103&lt;&gt;"",SUM($E$10:E103),"")</f>
        <v>48014.479876358026</v>
      </c>
      <c r="G103" s="27">
        <f t="shared" si="18"/>
        <v>176985.52012364197</v>
      </c>
      <c r="I103" s="54">
        <f t="shared" si="19"/>
        <v>93</v>
      </c>
      <c r="J103" s="6">
        <f t="shared" si="20"/>
        <v>44353</v>
      </c>
      <c r="K103" s="27">
        <f t="shared" si="21"/>
        <v>996.35013903808499</v>
      </c>
      <c r="L103" s="27">
        <f t="shared" si="22"/>
        <v>442.52589670062645</v>
      </c>
      <c r="M103" s="27">
        <f t="shared" si="23"/>
        <v>553.8242423374586</v>
      </c>
      <c r="N103" s="25">
        <f>IF(I103&lt;&gt;"",SUM($M$10:M103),"")</f>
        <v>45950.352129029467</v>
      </c>
      <c r="O103" s="27">
        <f t="shared" si="24"/>
        <v>174049.64787097057</v>
      </c>
    </row>
    <row r="104" spans="1:15" x14ac:dyDescent="0.25">
      <c r="A104" s="54">
        <f t="shared" si="13"/>
        <v>94</v>
      </c>
      <c r="B104" s="6">
        <f t="shared" si="14"/>
        <v>44383</v>
      </c>
      <c r="C104" s="27">
        <f t="shared" si="15"/>
        <v>996.35013903808499</v>
      </c>
      <c r="D104" s="27">
        <f t="shared" si="16"/>
        <v>420.34061029364966</v>
      </c>
      <c r="E104" s="27">
        <f t="shared" si="17"/>
        <v>576.00952874443533</v>
      </c>
      <c r="F104" s="25">
        <f>IF(A104&lt;&gt;"",SUM($E$10:E104),"")</f>
        <v>48590.48940510246</v>
      </c>
      <c r="G104" s="27">
        <f t="shared" si="18"/>
        <v>176409.51059489755</v>
      </c>
      <c r="I104" s="54">
        <f t="shared" si="19"/>
        <v>94</v>
      </c>
      <c r="J104" s="6">
        <f t="shared" si="20"/>
        <v>44383</v>
      </c>
      <c r="K104" s="27">
        <f t="shared" si="21"/>
        <v>996.35013903808499</v>
      </c>
      <c r="L104" s="27">
        <f t="shared" si="22"/>
        <v>441.12225010363392</v>
      </c>
      <c r="M104" s="27">
        <f t="shared" si="23"/>
        <v>555.22788893445113</v>
      </c>
      <c r="N104" s="25">
        <f>IF(I104&lt;&gt;"",SUM($M$10:M104),"")</f>
        <v>46505.580017963919</v>
      </c>
      <c r="O104" s="27">
        <f t="shared" si="24"/>
        <v>173494.41998203611</v>
      </c>
    </row>
    <row r="105" spans="1:15" x14ac:dyDescent="0.25">
      <c r="A105" s="54">
        <f t="shared" si="13"/>
        <v>95</v>
      </c>
      <c r="B105" s="6">
        <f t="shared" si="14"/>
        <v>44414</v>
      </c>
      <c r="C105" s="27">
        <f t="shared" si="15"/>
        <v>996.35013903808499</v>
      </c>
      <c r="D105" s="27">
        <f t="shared" si="16"/>
        <v>418.97258766288166</v>
      </c>
      <c r="E105" s="27">
        <f t="shared" si="17"/>
        <v>577.37755137520332</v>
      </c>
      <c r="F105" s="25">
        <f>IF(A105&lt;&gt;"",SUM($E$10:E105),"")</f>
        <v>49167.866956477665</v>
      </c>
      <c r="G105" s="27">
        <f t="shared" si="18"/>
        <v>175832.13304352234</v>
      </c>
      <c r="I105" s="54">
        <f t="shared" si="19"/>
        <v>95</v>
      </c>
      <c r="J105" s="6">
        <f t="shared" si="20"/>
        <v>44414</v>
      </c>
      <c r="K105" s="27">
        <f t="shared" si="21"/>
        <v>996.35013903808499</v>
      </c>
      <c r="L105" s="27">
        <f t="shared" si="22"/>
        <v>439.71504601742612</v>
      </c>
      <c r="M105" s="27">
        <f t="shared" si="23"/>
        <v>556.63509302065881</v>
      </c>
      <c r="N105" s="25">
        <f>IF(I105&lt;&gt;"",SUM($M$10:M105),"")</f>
        <v>47062.21511098458</v>
      </c>
      <c r="O105" s="27">
        <f t="shared" si="24"/>
        <v>172937.78488901546</v>
      </c>
    </row>
    <row r="106" spans="1:15" x14ac:dyDescent="0.25">
      <c r="A106" s="54">
        <f t="shared" si="13"/>
        <v>96</v>
      </c>
      <c r="B106" s="6">
        <f t="shared" si="14"/>
        <v>44445</v>
      </c>
      <c r="C106" s="27">
        <f t="shared" si="15"/>
        <v>996.35013903808499</v>
      </c>
      <c r="D106" s="27">
        <f t="shared" si="16"/>
        <v>417.60131597836556</v>
      </c>
      <c r="E106" s="27">
        <f t="shared" si="17"/>
        <v>578.74882305971937</v>
      </c>
      <c r="F106" s="25">
        <f>IF(A106&lt;&gt;"",SUM($E$10:E106),"")</f>
        <v>49746.615779537387</v>
      </c>
      <c r="G106" s="27">
        <f t="shared" si="18"/>
        <v>175253.38422046261</v>
      </c>
      <c r="I106" s="54">
        <f t="shared" si="19"/>
        <v>96</v>
      </c>
      <c r="J106" s="6">
        <f t="shared" si="20"/>
        <v>44445</v>
      </c>
      <c r="K106" s="27">
        <f t="shared" si="21"/>
        <v>996.35013903808499</v>
      </c>
      <c r="L106" s="27">
        <f t="shared" si="22"/>
        <v>438.30427542568123</v>
      </c>
      <c r="M106" s="27">
        <f t="shared" si="23"/>
        <v>558.04586361240376</v>
      </c>
      <c r="N106" s="25">
        <f>IF(I106&lt;&gt;"",SUM($M$10:M106),"")</f>
        <v>47620.260974596982</v>
      </c>
      <c r="O106" s="27">
        <f t="shared" si="24"/>
        <v>172379.73902540305</v>
      </c>
    </row>
    <row r="107" spans="1:15" x14ac:dyDescent="0.25">
      <c r="A107" s="54">
        <f t="shared" si="13"/>
        <v>97</v>
      </c>
      <c r="B107" s="6">
        <f t="shared" si="14"/>
        <v>44475</v>
      </c>
      <c r="C107" s="27">
        <f t="shared" si="15"/>
        <v>996.35013903808499</v>
      </c>
      <c r="D107" s="27">
        <f t="shared" si="16"/>
        <v>416.22678752359872</v>
      </c>
      <c r="E107" s="27">
        <f t="shared" si="17"/>
        <v>580.12335151448633</v>
      </c>
      <c r="F107" s="25">
        <f>IF(A107&lt;&gt;"",SUM($E$10:E107),"")</f>
        <v>50326.739131051872</v>
      </c>
      <c r="G107" s="27">
        <f t="shared" si="18"/>
        <v>174673.26086894813</v>
      </c>
      <c r="I107" s="54">
        <f t="shared" si="19"/>
        <v>97</v>
      </c>
      <c r="J107" s="6">
        <f t="shared" si="20"/>
        <v>44475</v>
      </c>
      <c r="K107" s="27">
        <f t="shared" si="21"/>
        <v>996.35013903808499</v>
      </c>
      <c r="L107" s="27">
        <f t="shared" si="22"/>
        <v>436.88992928922579</v>
      </c>
      <c r="M107" s="27">
        <f t="shared" si="23"/>
        <v>559.46020974885914</v>
      </c>
      <c r="N107" s="25">
        <f>IF(I107&lt;&gt;"",SUM($M$10:M107),"")</f>
        <v>48179.721184345843</v>
      </c>
      <c r="O107" s="27">
        <f t="shared" si="24"/>
        <v>171820.27881565419</v>
      </c>
    </row>
    <row r="108" spans="1:15" x14ac:dyDescent="0.25">
      <c r="A108" s="54">
        <f t="shared" si="13"/>
        <v>98</v>
      </c>
      <c r="B108" s="6">
        <f t="shared" si="14"/>
        <v>44506</v>
      </c>
      <c r="C108" s="27">
        <f t="shared" si="15"/>
        <v>996.35013903808499</v>
      </c>
      <c r="D108" s="27">
        <f t="shared" si="16"/>
        <v>414.84899456375177</v>
      </c>
      <c r="E108" s="27">
        <f t="shared" si="17"/>
        <v>581.50114447433316</v>
      </c>
      <c r="F108" s="25">
        <f>IF(A108&lt;&gt;"",SUM($E$10:E108),"")</f>
        <v>50908.240275526208</v>
      </c>
      <c r="G108" s="27">
        <f t="shared" si="18"/>
        <v>174091.75972447378</v>
      </c>
      <c r="I108" s="54">
        <f t="shared" si="19"/>
        <v>98</v>
      </c>
      <c r="J108" s="6">
        <f t="shared" si="20"/>
        <v>44506</v>
      </c>
      <c r="K108" s="27">
        <f t="shared" si="21"/>
        <v>996.35013903808499</v>
      </c>
      <c r="L108" s="27">
        <f t="shared" si="22"/>
        <v>435.4719985459771</v>
      </c>
      <c r="M108" s="27">
        <f t="shared" si="23"/>
        <v>560.87814049210783</v>
      </c>
      <c r="N108" s="25">
        <f>IF(I108&lt;&gt;"",SUM($M$10:M108),"")</f>
        <v>48740.599324837953</v>
      </c>
      <c r="O108" s="27">
        <f t="shared" si="24"/>
        <v>171259.40067516209</v>
      </c>
    </row>
    <row r="109" spans="1:15" x14ac:dyDescent="0.25">
      <c r="A109" s="54">
        <f t="shared" si="13"/>
        <v>99</v>
      </c>
      <c r="B109" s="6">
        <f t="shared" si="14"/>
        <v>44536</v>
      </c>
      <c r="C109" s="27">
        <f t="shared" si="15"/>
        <v>996.35013903808499</v>
      </c>
      <c r="D109" s="27">
        <f t="shared" si="16"/>
        <v>413.46792934562524</v>
      </c>
      <c r="E109" s="27">
        <f t="shared" si="17"/>
        <v>582.88220969245981</v>
      </c>
      <c r="F109" s="25">
        <f>IF(A109&lt;&gt;"",SUM($E$10:E109),"")</f>
        <v>51491.122485218671</v>
      </c>
      <c r="G109" s="27">
        <f t="shared" si="18"/>
        <v>173508.87751478131</v>
      </c>
      <c r="I109" s="54">
        <f t="shared" si="19"/>
        <v>99</v>
      </c>
      <c r="J109" s="6">
        <f t="shared" si="20"/>
        <v>44536</v>
      </c>
      <c r="K109" s="27">
        <f t="shared" si="21"/>
        <v>996.35013903808499</v>
      </c>
      <c r="L109" s="27">
        <f t="shared" si="22"/>
        <v>434.05047411088464</v>
      </c>
      <c r="M109" s="27">
        <f t="shared" si="23"/>
        <v>562.29966492720041</v>
      </c>
      <c r="N109" s="25">
        <f>IF(I109&lt;&gt;"",SUM($M$10:M109),"")</f>
        <v>49302.898989765155</v>
      </c>
      <c r="O109" s="27">
        <f t="shared" si="24"/>
        <v>170697.10101023488</v>
      </c>
    </row>
    <row r="110" spans="1:15" x14ac:dyDescent="0.25">
      <c r="A110" s="54">
        <f t="shared" si="13"/>
        <v>100</v>
      </c>
      <c r="B110" s="6">
        <f t="shared" si="14"/>
        <v>44567</v>
      </c>
      <c r="C110" s="27">
        <f t="shared" si="15"/>
        <v>996.35013903808499</v>
      </c>
      <c r="D110" s="27">
        <f t="shared" si="16"/>
        <v>412.08358409760564</v>
      </c>
      <c r="E110" s="27">
        <f t="shared" si="17"/>
        <v>584.26655494047941</v>
      </c>
      <c r="F110" s="25">
        <f>IF(A110&lt;&gt;"",SUM($E$10:E110),"")</f>
        <v>52075.389040159149</v>
      </c>
      <c r="G110" s="27">
        <f t="shared" si="18"/>
        <v>172924.61095984085</v>
      </c>
      <c r="I110" s="54">
        <f t="shared" si="19"/>
        <v>100</v>
      </c>
      <c r="J110" s="6">
        <f t="shared" si="20"/>
        <v>44567</v>
      </c>
      <c r="K110" s="27">
        <f t="shared" si="21"/>
        <v>996.35013903808499</v>
      </c>
      <c r="L110" s="27">
        <f t="shared" si="22"/>
        <v>432.62534687587242</v>
      </c>
      <c r="M110" s="27">
        <f t="shared" si="23"/>
        <v>563.72479216221257</v>
      </c>
      <c r="N110" s="25">
        <f>IF(I110&lt;&gt;"",SUM($M$10:M110),"")</f>
        <v>49866.623781927367</v>
      </c>
      <c r="O110" s="27">
        <f t="shared" si="24"/>
        <v>170133.37621807266</v>
      </c>
    </row>
    <row r="111" spans="1:15" x14ac:dyDescent="0.25">
      <c r="A111" s="54">
        <f t="shared" si="13"/>
        <v>101</v>
      </c>
      <c r="B111" s="6">
        <f t="shared" si="14"/>
        <v>44598</v>
      </c>
      <c r="C111" s="27">
        <f t="shared" si="15"/>
        <v>996.35013903808499</v>
      </c>
      <c r="D111" s="27">
        <f t="shared" si="16"/>
        <v>410.69595102962199</v>
      </c>
      <c r="E111" s="27">
        <f t="shared" si="17"/>
        <v>585.65418800846305</v>
      </c>
      <c r="F111" s="25">
        <f>IF(A111&lt;&gt;"",SUM($E$10:E111),"")</f>
        <v>52661.043228167611</v>
      </c>
      <c r="G111" s="27">
        <f t="shared" si="18"/>
        <v>172338.9567718324</v>
      </c>
      <c r="I111" s="54">
        <f t="shared" si="19"/>
        <v>101</v>
      </c>
      <c r="J111" s="6">
        <f t="shared" si="20"/>
        <v>44598</v>
      </c>
      <c r="K111" s="27">
        <f t="shared" si="21"/>
        <v>996.35013903808499</v>
      </c>
      <c r="L111" s="27">
        <f t="shared" si="22"/>
        <v>431.19660770978027</v>
      </c>
      <c r="M111" s="27">
        <f t="shared" si="23"/>
        <v>565.15353132830478</v>
      </c>
      <c r="N111" s="25">
        <f>IF(I111&lt;&gt;"",SUM($M$10:M111),"")</f>
        <v>50431.777313255669</v>
      </c>
      <c r="O111" s="27">
        <f t="shared" si="24"/>
        <v>169568.22268674435</v>
      </c>
    </row>
    <row r="112" spans="1:15" x14ac:dyDescent="0.25">
      <c r="A112" s="54">
        <f t="shared" si="13"/>
        <v>102</v>
      </c>
      <c r="B112" s="6">
        <f t="shared" si="14"/>
        <v>44626</v>
      </c>
      <c r="C112" s="27">
        <f t="shared" si="15"/>
        <v>996.35013903808499</v>
      </c>
      <c r="D112" s="27">
        <f t="shared" si="16"/>
        <v>409.30502233310193</v>
      </c>
      <c r="E112" s="27">
        <f t="shared" si="17"/>
        <v>587.045116704983</v>
      </c>
      <c r="F112" s="25">
        <f>IF(A112&lt;&gt;"",SUM($E$10:E112),"")</f>
        <v>53248.088344872594</v>
      </c>
      <c r="G112" s="27">
        <f t="shared" si="18"/>
        <v>171751.91165512742</v>
      </c>
      <c r="I112" s="54">
        <f t="shared" si="19"/>
        <v>102</v>
      </c>
      <c r="J112" s="6">
        <f t="shared" si="20"/>
        <v>44626</v>
      </c>
      <c r="K112" s="27">
        <f t="shared" si="21"/>
        <v>996.35013903808499</v>
      </c>
      <c r="L112" s="27">
        <f t="shared" si="22"/>
        <v>429.76424745830548</v>
      </c>
      <c r="M112" s="27">
        <f t="shared" si="23"/>
        <v>566.58589157977951</v>
      </c>
      <c r="N112" s="25">
        <f>IF(I112&lt;&gt;"",SUM($M$10:M112),"")</f>
        <v>50998.363204835448</v>
      </c>
      <c r="O112" s="27">
        <f t="shared" si="24"/>
        <v>169001.63679516458</v>
      </c>
    </row>
    <row r="113" spans="1:15" x14ac:dyDescent="0.25">
      <c r="A113" s="54">
        <f t="shared" si="13"/>
        <v>103</v>
      </c>
      <c r="B113" s="6">
        <f t="shared" si="14"/>
        <v>44657</v>
      </c>
      <c r="C113" s="27">
        <f t="shared" si="15"/>
        <v>996.35013903808499</v>
      </c>
      <c r="D113" s="27">
        <f t="shared" si="16"/>
        <v>407.91079018092762</v>
      </c>
      <c r="E113" s="27">
        <f t="shared" si="17"/>
        <v>588.43934885715737</v>
      </c>
      <c r="F113" s="25">
        <f>IF(A113&lt;&gt;"",SUM($E$10:E113),"")</f>
        <v>53836.527693729753</v>
      </c>
      <c r="G113" s="27">
        <f t="shared" si="18"/>
        <v>171163.47230627024</v>
      </c>
      <c r="I113" s="54">
        <f t="shared" si="19"/>
        <v>103</v>
      </c>
      <c r="J113" s="6">
        <f t="shared" si="20"/>
        <v>44657</v>
      </c>
      <c r="K113" s="27">
        <f t="shared" si="21"/>
        <v>996.35013903808499</v>
      </c>
      <c r="L113" s="27">
        <f t="shared" si="22"/>
        <v>428.32825694394415</v>
      </c>
      <c r="M113" s="27">
        <f t="shared" si="23"/>
        <v>568.02188209414089</v>
      </c>
      <c r="N113" s="25">
        <f>IF(I113&lt;&gt;"",SUM($M$10:M113),"")</f>
        <v>51566.385086929586</v>
      </c>
      <c r="O113" s="27">
        <f t="shared" si="24"/>
        <v>168433.61491307043</v>
      </c>
    </row>
    <row r="114" spans="1:15" x14ac:dyDescent="0.25">
      <c r="A114" s="54">
        <f t="shared" si="13"/>
        <v>104</v>
      </c>
      <c r="B114" s="6">
        <f t="shared" si="14"/>
        <v>44687</v>
      </c>
      <c r="C114" s="27">
        <f t="shared" si="15"/>
        <v>996.35013903808499</v>
      </c>
      <c r="D114" s="27">
        <f t="shared" si="16"/>
        <v>406.51324672739179</v>
      </c>
      <c r="E114" s="27">
        <f t="shared" si="17"/>
        <v>589.8368923106932</v>
      </c>
      <c r="F114" s="25">
        <f>IF(A114&lt;&gt;"",SUM($E$10:E114),"")</f>
        <v>54426.364586040443</v>
      </c>
      <c r="G114" s="27">
        <f t="shared" si="18"/>
        <v>170573.63541395956</v>
      </c>
      <c r="I114" s="54">
        <f t="shared" si="19"/>
        <v>104</v>
      </c>
      <c r="J114" s="6">
        <f t="shared" si="20"/>
        <v>44687</v>
      </c>
      <c r="K114" s="27">
        <f t="shared" si="21"/>
        <v>996.35013903808499</v>
      </c>
      <c r="L114" s="27">
        <f t="shared" si="22"/>
        <v>426.88862696593225</v>
      </c>
      <c r="M114" s="27">
        <f t="shared" si="23"/>
        <v>569.4615120721528</v>
      </c>
      <c r="N114" s="25">
        <f>IF(I114&lt;&gt;"",SUM($M$10:M114),"")</f>
        <v>52135.846599001736</v>
      </c>
      <c r="O114" s="27">
        <f t="shared" si="24"/>
        <v>167864.15340099827</v>
      </c>
    </row>
    <row r="115" spans="1:15" x14ac:dyDescent="0.25">
      <c r="A115" s="54">
        <f t="shared" si="13"/>
        <v>105</v>
      </c>
      <c r="B115" s="6">
        <f t="shared" si="14"/>
        <v>44718</v>
      </c>
      <c r="C115" s="27">
        <f t="shared" si="15"/>
        <v>996.35013903808499</v>
      </c>
      <c r="D115" s="27">
        <f t="shared" si="16"/>
        <v>405.11238410815395</v>
      </c>
      <c r="E115" s="27">
        <f t="shared" si="17"/>
        <v>591.23775492993104</v>
      </c>
      <c r="F115" s="25">
        <f>IF(A115&lt;&gt;"",SUM($E$10:E115),"")</f>
        <v>55017.602340970378</v>
      </c>
      <c r="G115" s="27">
        <f t="shared" si="18"/>
        <v>169982.39765902964</v>
      </c>
      <c r="I115" s="54">
        <f t="shared" si="19"/>
        <v>105</v>
      </c>
      <c r="J115" s="6">
        <f t="shared" si="20"/>
        <v>44718</v>
      </c>
      <c r="K115" s="27">
        <f t="shared" si="21"/>
        <v>996.35013903808499</v>
      </c>
      <c r="L115" s="27">
        <f t="shared" si="22"/>
        <v>425.44534830018671</v>
      </c>
      <c r="M115" s="27">
        <f t="shared" si="23"/>
        <v>570.90479073789834</v>
      </c>
      <c r="N115" s="25">
        <f>IF(I115&lt;&gt;"",SUM($M$10:M115),"")</f>
        <v>52706.751389739635</v>
      </c>
      <c r="O115" s="27">
        <f t="shared" si="24"/>
        <v>167293.24861026037</v>
      </c>
    </row>
    <row r="116" spans="1:15" x14ac:dyDescent="0.25">
      <c r="A116" s="54">
        <f t="shared" si="13"/>
        <v>106</v>
      </c>
      <c r="B116" s="6">
        <f t="shared" si="14"/>
        <v>44748</v>
      </c>
      <c r="C116" s="27">
        <f t="shared" si="15"/>
        <v>996.35013903808499</v>
      </c>
      <c r="D116" s="27">
        <f t="shared" si="16"/>
        <v>403.70819444019537</v>
      </c>
      <c r="E116" s="27">
        <f t="shared" si="17"/>
        <v>592.64194459788962</v>
      </c>
      <c r="F116" s="25">
        <f>IF(A116&lt;&gt;"",SUM($E$10:E116),"")</f>
        <v>55610.244285568268</v>
      </c>
      <c r="G116" s="27">
        <f t="shared" si="18"/>
        <v>169389.75571443173</v>
      </c>
      <c r="I116" s="54">
        <f t="shared" si="19"/>
        <v>106</v>
      </c>
      <c r="J116" s="6">
        <f t="shared" si="20"/>
        <v>44748</v>
      </c>
      <c r="K116" s="27">
        <f t="shared" si="21"/>
        <v>996.35013903808499</v>
      </c>
      <c r="L116" s="27">
        <f t="shared" si="22"/>
        <v>423.99841169924662</v>
      </c>
      <c r="M116" s="27">
        <f t="shared" si="23"/>
        <v>572.35172733883837</v>
      </c>
      <c r="N116" s="25">
        <f>IF(I116&lt;&gt;"",SUM($M$10:M116),"")</f>
        <v>53279.10311707847</v>
      </c>
      <c r="O116" s="27">
        <f t="shared" si="24"/>
        <v>166720.89688292154</v>
      </c>
    </row>
    <row r="117" spans="1:15" x14ac:dyDescent="0.25">
      <c r="A117" s="54">
        <f t="shared" si="13"/>
        <v>107</v>
      </c>
      <c r="B117" s="6">
        <f t="shared" si="14"/>
        <v>44779</v>
      </c>
      <c r="C117" s="27">
        <f t="shared" si="15"/>
        <v>996.35013903808499</v>
      </c>
      <c r="D117" s="27">
        <f t="shared" si="16"/>
        <v>402.30066982177533</v>
      </c>
      <c r="E117" s="27">
        <f t="shared" si="17"/>
        <v>594.04946921630972</v>
      </c>
      <c r="F117" s="25">
        <f>IF(A117&lt;&gt;"",SUM($E$10:E117),"")</f>
        <v>56204.29375478458</v>
      </c>
      <c r="G117" s="27">
        <f t="shared" si="18"/>
        <v>168795.70624521544</v>
      </c>
      <c r="I117" s="54">
        <f t="shared" si="19"/>
        <v>107</v>
      </c>
      <c r="J117" s="6">
        <f t="shared" si="20"/>
        <v>44779</v>
      </c>
      <c r="K117" s="27">
        <f t="shared" si="21"/>
        <v>996.35013903808499</v>
      </c>
      <c r="L117" s="27">
        <f t="shared" si="22"/>
        <v>422.54780789221348</v>
      </c>
      <c r="M117" s="27">
        <f t="shared" si="23"/>
        <v>573.80233114587145</v>
      </c>
      <c r="N117" s="25">
        <f>IF(I117&lt;&gt;"",SUM($M$10:M117),"")</f>
        <v>53852.905448224345</v>
      </c>
      <c r="O117" s="27">
        <f t="shared" si="24"/>
        <v>166147.09455177566</v>
      </c>
    </row>
    <row r="118" spans="1:15" x14ac:dyDescent="0.25">
      <c r="A118" s="54">
        <f t="shared" si="13"/>
        <v>108</v>
      </c>
      <c r="B118" s="6">
        <f t="shared" si="14"/>
        <v>44810</v>
      </c>
      <c r="C118" s="27">
        <f t="shared" si="15"/>
        <v>996.35013903808499</v>
      </c>
      <c r="D118" s="27">
        <f t="shared" si="16"/>
        <v>400.88980233238664</v>
      </c>
      <c r="E118" s="27">
        <f t="shared" si="17"/>
        <v>595.46033670569841</v>
      </c>
      <c r="F118" s="25">
        <f>IF(A118&lt;&gt;"",SUM($E$10:E118),"")</f>
        <v>56799.754091490278</v>
      </c>
      <c r="G118" s="27">
        <f t="shared" si="18"/>
        <v>168200.24590850971</v>
      </c>
      <c r="I118" s="54">
        <f t="shared" si="19"/>
        <v>108</v>
      </c>
      <c r="J118" s="6">
        <f t="shared" si="20"/>
        <v>44810</v>
      </c>
      <c r="K118" s="27">
        <f t="shared" si="21"/>
        <v>996.35013903808499</v>
      </c>
      <c r="L118" s="27">
        <f t="shared" si="22"/>
        <v>421.09352758469208</v>
      </c>
      <c r="M118" s="27">
        <f t="shared" si="23"/>
        <v>575.25661145339291</v>
      </c>
      <c r="N118" s="25">
        <f>IF(I118&lt;&gt;"",SUM($M$10:M118),"")</f>
        <v>54428.162059677736</v>
      </c>
      <c r="O118" s="27">
        <f t="shared" si="24"/>
        <v>165571.83794032226</v>
      </c>
    </row>
    <row r="119" spans="1:15" x14ac:dyDescent="0.25">
      <c r="A119" s="54">
        <f t="shared" si="13"/>
        <v>109</v>
      </c>
      <c r="B119" s="6">
        <f t="shared" si="14"/>
        <v>44840</v>
      </c>
      <c r="C119" s="27">
        <f t="shared" si="15"/>
        <v>996.35013903808499</v>
      </c>
      <c r="D119" s="27">
        <f t="shared" si="16"/>
        <v>399.47558403271057</v>
      </c>
      <c r="E119" s="27">
        <f t="shared" si="17"/>
        <v>596.87455500537442</v>
      </c>
      <c r="F119" s="25">
        <f>IF(A119&lt;&gt;"",SUM($E$10:E119),"")</f>
        <v>57396.62864649565</v>
      </c>
      <c r="G119" s="27">
        <f t="shared" si="18"/>
        <v>167603.37135350436</v>
      </c>
      <c r="I119" s="54">
        <f t="shared" si="19"/>
        <v>109</v>
      </c>
      <c r="J119" s="6">
        <f t="shared" si="20"/>
        <v>44840</v>
      </c>
      <c r="K119" s="27">
        <f t="shared" si="21"/>
        <v>996.35013903808499</v>
      </c>
      <c r="L119" s="27">
        <f t="shared" si="22"/>
        <v>419.6355614587311</v>
      </c>
      <c r="M119" s="27">
        <f t="shared" si="23"/>
        <v>576.71457757935389</v>
      </c>
      <c r="N119" s="25">
        <f>IF(I119&lt;&gt;"",SUM($M$10:M119),"")</f>
        <v>55004.87663725709</v>
      </c>
      <c r="O119" s="27">
        <f t="shared" si="24"/>
        <v>164995.12336274292</v>
      </c>
    </row>
    <row r="120" spans="1:15" x14ac:dyDescent="0.25">
      <c r="A120" s="54">
        <f t="shared" si="13"/>
        <v>110</v>
      </c>
      <c r="B120" s="6">
        <f t="shared" si="14"/>
        <v>44871</v>
      </c>
      <c r="C120" s="27">
        <f t="shared" si="15"/>
        <v>996.35013903808499</v>
      </c>
      <c r="D120" s="27">
        <f t="shared" si="16"/>
        <v>398.05800696457288</v>
      </c>
      <c r="E120" s="27">
        <f t="shared" si="17"/>
        <v>598.29213207351211</v>
      </c>
      <c r="F120" s="25">
        <f>IF(A120&lt;&gt;"",SUM($E$10:E120),"")</f>
        <v>57994.920778569161</v>
      </c>
      <c r="G120" s="27">
        <f t="shared" si="18"/>
        <v>167005.07922143085</v>
      </c>
      <c r="I120" s="54">
        <f t="shared" si="19"/>
        <v>110</v>
      </c>
      <c r="J120" s="6">
        <f t="shared" si="20"/>
        <v>44871</v>
      </c>
      <c r="K120" s="27">
        <f t="shared" si="21"/>
        <v>996.35013903808499</v>
      </c>
      <c r="L120" s="27">
        <f t="shared" si="22"/>
        <v>418.17390017276307</v>
      </c>
      <c r="M120" s="27">
        <f t="shared" si="23"/>
        <v>578.17623886532192</v>
      </c>
      <c r="N120" s="25">
        <f>IF(I120&lt;&gt;"",SUM($M$10:M120),"")</f>
        <v>55583.052876122412</v>
      </c>
      <c r="O120" s="27">
        <f t="shared" si="24"/>
        <v>164416.94712387759</v>
      </c>
    </row>
    <row r="121" spans="1:15" x14ac:dyDescent="0.25">
      <c r="A121" s="54">
        <f t="shared" si="13"/>
        <v>111</v>
      </c>
      <c r="B121" s="6">
        <f t="shared" si="14"/>
        <v>44901</v>
      </c>
      <c r="C121" s="27">
        <f t="shared" si="15"/>
        <v>996.35013903808499</v>
      </c>
      <c r="D121" s="27">
        <f t="shared" si="16"/>
        <v>396.63706315089826</v>
      </c>
      <c r="E121" s="27">
        <f t="shared" si="17"/>
        <v>599.71307588718673</v>
      </c>
      <c r="F121" s="25">
        <f>IF(A121&lt;&gt;"",SUM($E$10:E121),"")</f>
        <v>58594.633854456348</v>
      </c>
      <c r="G121" s="27">
        <f t="shared" si="18"/>
        <v>166405.36614554364</v>
      </c>
      <c r="I121" s="54">
        <f t="shared" si="19"/>
        <v>111</v>
      </c>
      <c r="J121" s="6">
        <f t="shared" si="20"/>
        <v>44901</v>
      </c>
      <c r="K121" s="27">
        <f t="shared" si="21"/>
        <v>996.35013903808499</v>
      </c>
      <c r="L121" s="27">
        <f t="shared" si="22"/>
        <v>416.70853436154459</v>
      </c>
      <c r="M121" s="27">
        <f t="shared" si="23"/>
        <v>579.6416046765404</v>
      </c>
      <c r="N121" s="25">
        <f>IF(I121&lt;&gt;"",SUM($M$10:M121),"")</f>
        <v>56162.694480798949</v>
      </c>
      <c r="O121" s="27">
        <f t="shared" si="24"/>
        <v>163837.30551920104</v>
      </c>
    </row>
    <row r="122" spans="1:15" x14ac:dyDescent="0.25">
      <c r="A122" s="54">
        <f t="shared" si="13"/>
        <v>112</v>
      </c>
      <c r="B122" s="6">
        <f t="shared" si="14"/>
        <v>44932</v>
      </c>
      <c r="C122" s="27">
        <f t="shared" si="15"/>
        <v>996.35013903808499</v>
      </c>
      <c r="D122" s="27">
        <f t="shared" si="16"/>
        <v>395.21274459566615</v>
      </c>
      <c r="E122" s="27">
        <f t="shared" si="17"/>
        <v>601.13739444241878</v>
      </c>
      <c r="F122" s="25">
        <f>IF(A122&lt;&gt;"",SUM($E$10:E122),"")</f>
        <v>59195.771248898767</v>
      </c>
      <c r="G122" s="27">
        <f t="shared" si="18"/>
        <v>165804.22875110124</v>
      </c>
      <c r="I122" s="54">
        <f t="shared" si="19"/>
        <v>112</v>
      </c>
      <c r="J122" s="6">
        <f t="shared" si="20"/>
        <v>44932</v>
      </c>
      <c r="K122" s="27">
        <f t="shared" si="21"/>
        <v>996.35013903808499</v>
      </c>
      <c r="L122" s="27">
        <f t="shared" si="22"/>
        <v>415.23945463609664</v>
      </c>
      <c r="M122" s="27">
        <f t="shared" si="23"/>
        <v>581.11068440198835</v>
      </c>
      <c r="N122" s="25">
        <f>IF(I122&lt;&gt;"",SUM($M$10:M122),"")</f>
        <v>56743.805165200938</v>
      </c>
      <c r="O122" s="27">
        <f t="shared" si="24"/>
        <v>163256.19483479904</v>
      </c>
    </row>
    <row r="123" spans="1:15" x14ac:dyDescent="0.25">
      <c r="A123" s="54">
        <f t="shared" si="13"/>
        <v>113</v>
      </c>
      <c r="B123" s="6">
        <f t="shared" si="14"/>
        <v>44963</v>
      </c>
      <c r="C123" s="27">
        <f t="shared" si="15"/>
        <v>996.35013903808499</v>
      </c>
      <c r="D123" s="27">
        <f t="shared" si="16"/>
        <v>393.78504328386543</v>
      </c>
      <c r="E123" s="27">
        <f t="shared" si="17"/>
        <v>602.56509575421956</v>
      </c>
      <c r="F123" s="25">
        <f>IF(A123&lt;&gt;"",SUM($E$10:E123),"")</f>
        <v>59798.336344652984</v>
      </c>
      <c r="G123" s="27">
        <f t="shared" si="18"/>
        <v>165201.66365534702</v>
      </c>
      <c r="I123" s="54">
        <f t="shared" si="19"/>
        <v>113</v>
      </c>
      <c r="J123" s="6">
        <f t="shared" si="20"/>
        <v>44963</v>
      </c>
      <c r="K123" s="27">
        <f t="shared" si="21"/>
        <v>996.35013903808499</v>
      </c>
      <c r="L123" s="27">
        <f t="shared" si="22"/>
        <v>413.76665158364403</v>
      </c>
      <c r="M123" s="27">
        <f t="shared" si="23"/>
        <v>582.58348745444096</v>
      </c>
      <c r="N123" s="25">
        <f>IF(I123&lt;&gt;"",SUM($M$10:M123),"")</f>
        <v>57326.388652655376</v>
      </c>
      <c r="O123" s="27">
        <f t="shared" si="24"/>
        <v>162673.61134734459</v>
      </c>
    </row>
    <row r="124" spans="1:15" x14ac:dyDescent="0.25">
      <c r="A124" s="54">
        <f t="shared" si="13"/>
        <v>114</v>
      </c>
      <c r="B124" s="6">
        <f t="shared" si="14"/>
        <v>44991</v>
      </c>
      <c r="C124" s="27">
        <f t="shared" si="15"/>
        <v>996.35013903808499</v>
      </c>
      <c r="D124" s="27">
        <f t="shared" si="16"/>
        <v>392.35395118144913</v>
      </c>
      <c r="E124" s="27">
        <f t="shared" si="17"/>
        <v>603.99618785663586</v>
      </c>
      <c r="F124" s="25">
        <f>IF(A124&lt;&gt;"",SUM($E$10:E124),"")</f>
        <v>60402.332532509623</v>
      </c>
      <c r="G124" s="27">
        <f t="shared" si="18"/>
        <v>164597.66746749036</v>
      </c>
      <c r="I124" s="54">
        <f t="shared" si="19"/>
        <v>114</v>
      </c>
      <c r="J124" s="6">
        <f t="shared" si="20"/>
        <v>44991</v>
      </c>
      <c r="K124" s="27">
        <f t="shared" si="21"/>
        <v>996.35013903808499</v>
      </c>
      <c r="L124" s="27">
        <f t="shared" si="22"/>
        <v>412.29011576755522</v>
      </c>
      <c r="M124" s="27">
        <f t="shared" si="23"/>
        <v>584.06002327052977</v>
      </c>
      <c r="N124" s="25">
        <f>IF(I124&lt;&gt;"",SUM($M$10:M124),"")</f>
        <v>57910.448675925909</v>
      </c>
      <c r="O124" s="27">
        <f t="shared" si="24"/>
        <v>162089.55132407407</v>
      </c>
    </row>
    <row r="125" spans="1:15" x14ac:dyDescent="0.25">
      <c r="A125" s="54">
        <f t="shared" si="13"/>
        <v>115</v>
      </c>
      <c r="B125" s="6">
        <f t="shared" si="14"/>
        <v>45022</v>
      </c>
      <c r="C125" s="27">
        <f t="shared" si="15"/>
        <v>996.35013903808499</v>
      </c>
      <c r="D125" s="27">
        <f t="shared" si="16"/>
        <v>390.91946023528959</v>
      </c>
      <c r="E125" s="27">
        <f t="shared" si="17"/>
        <v>605.43067880279546</v>
      </c>
      <c r="F125" s="25">
        <f>IF(A125&lt;&gt;"",SUM($E$10:E125),"")</f>
        <v>61007.76321131242</v>
      </c>
      <c r="G125" s="27">
        <f t="shared" si="18"/>
        <v>163992.23678868759</v>
      </c>
      <c r="I125" s="54">
        <f t="shared" si="19"/>
        <v>115</v>
      </c>
      <c r="J125" s="6">
        <f t="shared" si="20"/>
        <v>45022</v>
      </c>
      <c r="K125" s="27">
        <f t="shared" si="21"/>
        <v>996.35013903808499</v>
      </c>
      <c r="L125" s="27">
        <f t="shared" si="22"/>
        <v>410.80983772728206</v>
      </c>
      <c r="M125" s="27">
        <f t="shared" si="23"/>
        <v>585.54030131080299</v>
      </c>
      <c r="N125" s="25">
        <f>IF(I125&lt;&gt;"",SUM($M$10:M125),"")</f>
        <v>58495.98897723671</v>
      </c>
      <c r="O125" s="27">
        <f t="shared" si="24"/>
        <v>161504.01102276327</v>
      </c>
    </row>
    <row r="126" spans="1:15" x14ac:dyDescent="0.25">
      <c r="A126" s="54">
        <f t="shared" si="13"/>
        <v>116</v>
      </c>
      <c r="B126" s="6">
        <f t="shared" si="14"/>
        <v>45052</v>
      </c>
      <c r="C126" s="27">
        <f t="shared" si="15"/>
        <v>996.35013903808499</v>
      </c>
      <c r="D126" s="27">
        <f t="shared" si="16"/>
        <v>389.48156237313299</v>
      </c>
      <c r="E126" s="27">
        <f t="shared" si="17"/>
        <v>606.868576664952</v>
      </c>
      <c r="F126" s="25">
        <f>IF(A126&lt;&gt;"",SUM($E$10:E126),"")</f>
        <v>61614.631787977371</v>
      </c>
      <c r="G126" s="27">
        <f t="shared" si="18"/>
        <v>163385.36821202264</v>
      </c>
      <c r="I126" s="54">
        <f t="shared" si="19"/>
        <v>116</v>
      </c>
      <c r="J126" s="6">
        <f t="shared" si="20"/>
        <v>45052</v>
      </c>
      <c r="K126" s="27">
        <f t="shared" si="21"/>
        <v>996.35013903808499</v>
      </c>
      <c r="L126" s="27">
        <f t="shared" si="22"/>
        <v>409.32580797829883</v>
      </c>
      <c r="M126" s="27">
        <f t="shared" si="23"/>
        <v>587.02433105978616</v>
      </c>
      <c r="N126" s="25">
        <f>IF(I126&lt;&gt;"",SUM($M$10:M126),"")</f>
        <v>59083.013308296497</v>
      </c>
      <c r="O126" s="27">
        <f t="shared" si="24"/>
        <v>160916.9866917035</v>
      </c>
    </row>
    <row r="127" spans="1:15" x14ac:dyDescent="0.25">
      <c r="A127" s="54">
        <f t="shared" si="13"/>
        <v>117</v>
      </c>
      <c r="B127" s="6">
        <f t="shared" si="14"/>
        <v>45083</v>
      </c>
      <c r="C127" s="27">
        <f t="shared" si="15"/>
        <v>996.35013903808499</v>
      </c>
      <c r="D127" s="27">
        <f t="shared" si="16"/>
        <v>388.04024950355375</v>
      </c>
      <c r="E127" s="27">
        <f t="shared" si="17"/>
        <v>608.30988953453129</v>
      </c>
      <c r="F127" s="25">
        <f>IF(A127&lt;&gt;"",SUM($E$10:E127),"")</f>
        <v>62222.941677511903</v>
      </c>
      <c r="G127" s="27">
        <f t="shared" si="18"/>
        <v>162777.0583224881</v>
      </c>
      <c r="I127" s="54">
        <f t="shared" si="19"/>
        <v>117</v>
      </c>
      <c r="J127" s="6">
        <f t="shared" si="20"/>
        <v>45083</v>
      </c>
      <c r="K127" s="27">
        <f t="shared" si="21"/>
        <v>996.35013903808499</v>
      </c>
      <c r="L127" s="27">
        <f t="shared" si="22"/>
        <v>407.83801701204169</v>
      </c>
      <c r="M127" s="27">
        <f t="shared" si="23"/>
        <v>588.51212202604324</v>
      </c>
      <c r="N127" s="25">
        <f>IF(I127&lt;&gt;"",SUM($M$10:M127),"")</f>
        <v>59671.525430322537</v>
      </c>
      <c r="O127" s="27">
        <f t="shared" si="24"/>
        <v>160328.47456967746</v>
      </c>
    </row>
    <row r="128" spans="1:15" x14ac:dyDescent="0.25">
      <c r="A128" s="54">
        <f t="shared" si="13"/>
        <v>118</v>
      </c>
      <c r="B128" s="6">
        <f t="shared" si="14"/>
        <v>45113</v>
      </c>
      <c r="C128" s="27">
        <f t="shared" si="15"/>
        <v>996.35013903808499</v>
      </c>
      <c r="D128" s="27">
        <f t="shared" si="16"/>
        <v>386.5955135159092</v>
      </c>
      <c r="E128" s="27">
        <f t="shared" si="17"/>
        <v>609.75462552217573</v>
      </c>
      <c r="F128" s="25">
        <f>IF(A128&lt;&gt;"",SUM($E$10:E128),"")</f>
        <v>62832.696303034078</v>
      </c>
      <c r="G128" s="27">
        <f t="shared" si="18"/>
        <v>162167.30369696592</v>
      </c>
      <c r="I128" s="54">
        <f t="shared" si="19"/>
        <v>118</v>
      </c>
      <c r="J128" s="6">
        <f t="shared" si="20"/>
        <v>45113</v>
      </c>
      <c r="K128" s="27">
        <f t="shared" si="21"/>
        <v>996.35013903808499</v>
      </c>
      <c r="L128" s="27">
        <f t="shared" si="22"/>
        <v>406.34645529584765</v>
      </c>
      <c r="M128" s="27">
        <f t="shared" si="23"/>
        <v>590.0036837422374</v>
      </c>
      <c r="N128" s="25">
        <f>IF(I128&lt;&gt;"",SUM($M$10:M128),"")</f>
        <v>60261.529114064775</v>
      </c>
      <c r="O128" s="27">
        <f t="shared" si="24"/>
        <v>159738.47088593524</v>
      </c>
    </row>
    <row r="129" spans="1:15" x14ac:dyDescent="0.25">
      <c r="A129" s="54">
        <f t="shared" si="13"/>
        <v>119</v>
      </c>
      <c r="B129" s="6">
        <f t="shared" si="14"/>
        <v>45144</v>
      </c>
      <c r="C129" s="27">
        <f t="shared" si="15"/>
        <v>996.35013903808499</v>
      </c>
      <c r="D129" s="27">
        <f t="shared" si="16"/>
        <v>385.14734628029402</v>
      </c>
      <c r="E129" s="27">
        <f t="shared" si="17"/>
        <v>611.20279275779103</v>
      </c>
      <c r="F129" s="25">
        <f>IF(A129&lt;&gt;"",SUM($E$10:E129),"")</f>
        <v>63443.899095791872</v>
      </c>
      <c r="G129" s="27">
        <f t="shared" si="18"/>
        <v>161556.10090420814</v>
      </c>
      <c r="I129" s="54">
        <f t="shared" si="19"/>
        <v>119</v>
      </c>
      <c r="J129" s="6">
        <f t="shared" si="20"/>
        <v>45144</v>
      </c>
      <c r="K129" s="27">
        <f t="shared" si="21"/>
        <v>996.35013903808499</v>
      </c>
      <c r="L129" s="27">
        <f t="shared" si="22"/>
        <v>404.85111327289371</v>
      </c>
      <c r="M129" s="27">
        <f t="shared" si="23"/>
        <v>591.49902576519128</v>
      </c>
      <c r="N129" s="25">
        <f>IF(I129&lt;&gt;"",SUM($M$10:M129),"")</f>
        <v>60853.028139829963</v>
      </c>
      <c r="O129" s="27">
        <f t="shared" si="24"/>
        <v>159146.97186017004</v>
      </c>
    </row>
    <row r="130" spans="1:15" x14ac:dyDescent="0.25">
      <c r="A130" s="54">
        <f t="shared" si="13"/>
        <v>120</v>
      </c>
      <c r="B130" s="6">
        <f t="shared" si="14"/>
        <v>45175</v>
      </c>
      <c r="C130" s="27">
        <f t="shared" si="15"/>
        <v>996.35013903808499</v>
      </c>
      <c r="D130" s="27">
        <f t="shared" si="16"/>
        <v>383.69573964749435</v>
      </c>
      <c r="E130" s="27">
        <f t="shared" si="17"/>
        <v>612.6543993905907</v>
      </c>
      <c r="F130" s="25">
        <f>IF(A130&lt;&gt;"",SUM($E$10:E130),"")</f>
        <v>64056.553495182467</v>
      </c>
      <c r="G130" s="27">
        <f t="shared" si="18"/>
        <v>160943.44650481752</v>
      </c>
      <c r="I130" s="54">
        <f t="shared" si="19"/>
        <v>120</v>
      </c>
      <c r="J130" s="6">
        <f t="shared" si="20"/>
        <v>45175</v>
      </c>
      <c r="K130" s="27">
        <f t="shared" si="21"/>
        <v>996.35013903808499</v>
      </c>
      <c r="L130" s="27">
        <f t="shared" si="22"/>
        <v>403.35198136213523</v>
      </c>
      <c r="M130" s="27">
        <f t="shared" si="23"/>
        <v>592.99815767594976</v>
      </c>
      <c r="N130" s="25">
        <f>IF(I130&lt;&gt;"",SUM($M$10:M130),"")</f>
        <v>61446.026297505916</v>
      </c>
      <c r="O130" s="27">
        <f t="shared" si="24"/>
        <v>158553.97370249408</v>
      </c>
    </row>
    <row r="131" spans="1:15" x14ac:dyDescent="0.25">
      <c r="A131" s="54">
        <f t="shared" si="13"/>
        <v>121</v>
      </c>
      <c r="B131" s="6">
        <f t="shared" si="14"/>
        <v>45205</v>
      </c>
      <c r="C131" s="27">
        <f t="shared" si="15"/>
        <v>996.35013903808499</v>
      </c>
      <c r="D131" s="27">
        <f t="shared" si="16"/>
        <v>382.24068544894158</v>
      </c>
      <c r="E131" s="27">
        <f t="shared" si="17"/>
        <v>614.10945358914341</v>
      </c>
      <c r="F131" s="25">
        <f>IF(A131&lt;&gt;"",SUM($E$10:E131),"")</f>
        <v>64670.662948771613</v>
      </c>
      <c r="G131" s="27">
        <f t="shared" si="18"/>
        <v>160329.33705122839</v>
      </c>
      <c r="I131" s="54">
        <f t="shared" si="19"/>
        <v>121</v>
      </c>
      <c r="J131" s="6">
        <f t="shared" si="20"/>
        <v>45205</v>
      </c>
      <c r="K131" s="27">
        <f t="shared" si="21"/>
        <v>996.35013903808499</v>
      </c>
      <c r="L131" s="27">
        <f t="shared" si="22"/>
        <v>401.8490499582449</v>
      </c>
      <c r="M131" s="27">
        <f t="shared" si="23"/>
        <v>594.50108907984009</v>
      </c>
      <c r="N131" s="25">
        <f>IF(I131&lt;&gt;"",SUM($M$10:M131),"")</f>
        <v>62040.527386585753</v>
      </c>
      <c r="O131" s="27">
        <f t="shared" si="24"/>
        <v>157959.47261341425</v>
      </c>
    </row>
    <row r="132" spans="1:15" x14ac:dyDescent="0.25">
      <c r="A132" s="54">
        <f t="shared" si="13"/>
        <v>122</v>
      </c>
      <c r="B132" s="6">
        <f t="shared" si="14"/>
        <v>45236</v>
      </c>
      <c r="C132" s="27">
        <f t="shared" si="15"/>
        <v>996.35013903808499</v>
      </c>
      <c r="D132" s="27">
        <f t="shared" si="16"/>
        <v>380.78217549666743</v>
      </c>
      <c r="E132" s="27">
        <f t="shared" si="17"/>
        <v>615.56796354141761</v>
      </c>
      <c r="F132" s="25">
        <f>IF(A132&lt;&gt;"",SUM($E$10:E132),"")</f>
        <v>65286.230912313033</v>
      </c>
      <c r="G132" s="27">
        <f t="shared" si="18"/>
        <v>159713.76908768696</v>
      </c>
      <c r="I132" s="54">
        <f t="shared" si="19"/>
        <v>122</v>
      </c>
      <c r="J132" s="6">
        <f t="shared" si="20"/>
        <v>45236</v>
      </c>
      <c r="K132" s="27">
        <f t="shared" si="21"/>
        <v>996.35013903808499</v>
      </c>
      <c r="L132" s="27">
        <f t="shared" si="22"/>
        <v>400.34230943155126</v>
      </c>
      <c r="M132" s="27">
        <f t="shared" si="23"/>
        <v>596.00782960653373</v>
      </c>
      <c r="N132" s="25">
        <f>IF(I132&lt;&gt;"",SUM($M$10:M132),"")</f>
        <v>62636.535216192286</v>
      </c>
      <c r="O132" s="27">
        <f t="shared" si="24"/>
        <v>157363.46478380772</v>
      </c>
    </row>
    <row r="133" spans="1:15" x14ac:dyDescent="0.25">
      <c r="A133" s="54">
        <f t="shared" si="13"/>
        <v>123</v>
      </c>
      <c r="B133" s="6">
        <f t="shared" si="14"/>
        <v>45266</v>
      </c>
      <c r="C133" s="27">
        <f t="shared" si="15"/>
        <v>996.35013903808499</v>
      </c>
      <c r="D133" s="27">
        <f t="shared" si="16"/>
        <v>379.32020158325651</v>
      </c>
      <c r="E133" s="27">
        <f t="shared" si="17"/>
        <v>617.02993745482854</v>
      </c>
      <c r="F133" s="25">
        <f>IF(A133&lt;&gt;"",SUM($E$10:E133),"")</f>
        <v>65903.260849767859</v>
      </c>
      <c r="G133" s="27">
        <f t="shared" si="18"/>
        <v>159096.73915023214</v>
      </c>
      <c r="I133" s="54">
        <f t="shared" si="19"/>
        <v>123</v>
      </c>
      <c r="J133" s="6">
        <f t="shared" si="20"/>
        <v>45266</v>
      </c>
      <c r="K133" s="27">
        <f t="shared" si="21"/>
        <v>996.35013903808499</v>
      </c>
      <c r="L133" s="27">
        <f t="shared" si="22"/>
        <v>398.83175012797642</v>
      </c>
      <c r="M133" s="27">
        <f t="shared" si="23"/>
        <v>597.51838891010857</v>
      </c>
      <c r="N133" s="25">
        <f>IF(I133&lt;&gt;"",SUM($M$10:M133),"")</f>
        <v>63234.053605102396</v>
      </c>
      <c r="O133" s="27">
        <f t="shared" si="24"/>
        <v>156765.94639489762</v>
      </c>
    </row>
    <row r="134" spans="1:15" x14ac:dyDescent="0.25">
      <c r="A134" s="54">
        <f t="shared" si="13"/>
        <v>124</v>
      </c>
      <c r="B134" s="6">
        <f t="shared" si="14"/>
        <v>45297</v>
      </c>
      <c r="C134" s="27">
        <f t="shared" si="15"/>
        <v>996.35013903808499</v>
      </c>
      <c r="D134" s="27">
        <f t="shared" si="16"/>
        <v>377.85475548180131</v>
      </c>
      <c r="E134" s="27">
        <f t="shared" si="17"/>
        <v>618.49538355628374</v>
      </c>
      <c r="F134" s="25">
        <f>IF(A134&lt;&gt;"",SUM($E$10:E134),"")</f>
        <v>66521.756233324137</v>
      </c>
      <c r="G134" s="27">
        <f t="shared" si="18"/>
        <v>158478.24376667588</v>
      </c>
      <c r="I134" s="54">
        <f t="shared" si="19"/>
        <v>124</v>
      </c>
      <c r="J134" s="6">
        <f t="shared" si="20"/>
        <v>45297</v>
      </c>
      <c r="K134" s="27">
        <f t="shared" si="21"/>
        <v>996.35013903808499</v>
      </c>
      <c r="L134" s="27">
        <f t="shared" si="22"/>
        <v>397.3173623689749</v>
      </c>
      <c r="M134" s="27">
        <f t="shared" si="23"/>
        <v>599.03277666911004</v>
      </c>
      <c r="N134" s="25">
        <f>IF(I134&lt;&gt;"",SUM($M$10:M134),"")</f>
        <v>63833.086381771507</v>
      </c>
      <c r="O134" s="27">
        <f t="shared" si="24"/>
        <v>156166.91361822851</v>
      </c>
    </row>
    <row r="135" spans="1:15" x14ac:dyDescent="0.25">
      <c r="A135" s="54">
        <f t="shared" si="13"/>
        <v>125</v>
      </c>
      <c r="B135" s="6">
        <f t="shared" si="14"/>
        <v>45328</v>
      </c>
      <c r="C135" s="27">
        <f t="shared" si="15"/>
        <v>996.35013903808499</v>
      </c>
      <c r="D135" s="27">
        <f t="shared" si="16"/>
        <v>376.38582894585522</v>
      </c>
      <c r="E135" s="27">
        <f t="shared" si="17"/>
        <v>619.96431009222977</v>
      </c>
      <c r="F135" s="25">
        <f>IF(A135&lt;&gt;"",SUM($E$10:E135),"")</f>
        <v>67141.720543416362</v>
      </c>
      <c r="G135" s="27">
        <f t="shared" si="18"/>
        <v>157858.27945658364</v>
      </c>
      <c r="I135" s="54">
        <f t="shared" si="19"/>
        <v>125</v>
      </c>
      <c r="J135" s="6">
        <f t="shared" si="20"/>
        <v>45328</v>
      </c>
      <c r="K135" s="27">
        <f t="shared" si="21"/>
        <v>996.35013903808499</v>
      </c>
      <c r="L135" s="27">
        <f t="shared" si="22"/>
        <v>395.79913645147116</v>
      </c>
      <c r="M135" s="27">
        <f t="shared" si="23"/>
        <v>600.55100258661378</v>
      </c>
      <c r="N135" s="25">
        <f>IF(I135&lt;&gt;"",SUM($M$10:M135),"")</f>
        <v>64433.637384358124</v>
      </c>
      <c r="O135" s="27">
        <f t="shared" si="24"/>
        <v>155566.3626156419</v>
      </c>
    </row>
    <row r="136" spans="1:15" x14ac:dyDescent="0.25">
      <c r="A136" s="54">
        <f t="shared" si="13"/>
        <v>126</v>
      </c>
      <c r="B136" s="6">
        <f t="shared" si="14"/>
        <v>45357</v>
      </c>
      <c r="C136" s="27">
        <f t="shared" si="15"/>
        <v>996.35013903808499</v>
      </c>
      <c r="D136" s="27">
        <f t="shared" si="16"/>
        <v>374.91341370938613</v>
      </c>
      <c r="E136" s="27">
        <f t="shared" si="17"/>
        <v>621.43672532869891</v>
      </c>
      <c r="F136" s="25">
        <f>IF(A136&lt;&gt;"",SUM($E$10:E136),"")</f>
        <v>67763.157268745068</v>
      </c>
      <c r="G136" s="27">
        <f t="shared" si="18"/>
        <v>157236.84273125493</v>
      </c>
      <c r="I136" s="54">
        <f t="shared" si="19"/>
        <v>126</v>
      </c>
      <c r="J136" s="6">
        <f t="shared" si="20"/>
        <v>45357</v>
      </c>
      <c r="K136" s="27">
        <f t="shared" si="21"/>
        <v>996.35013903808499</v>
      </c>
      <c r="L136" s="27">
        <f t="shared" si="22"/>
        <v>394.27706264779772</v>
      </c>
      <c r="M136" s="27">
        <f t="shared" si="23"/>
        <v>602.07307639028727</v>
      </c>
      <c r="N136" s="25">
        <f>IF(I136&lt;&gt;"",SUM($M$10:M136),"")</f>
        <v>65035.710460748414</v>
      </c>
      <c r="O136" s="27">
        <f t="shared" si="24"/>
        <v>154964.28953925162</v>
      </c>
    </row>
    <row r="137" spans="1:15" x14ac:dyDescent="0.25">
      <c r="A137" s="54">
        <f t="shared" si="13"/>
        <v>127</v>
      </c>
      <c r="B137" s="6">
        <f t="shared" si="14"/>
        <v>45388</v>
      </c>
      <c r="C137" s="27">
        <f t="shared" si="15"/>
        <v>996.35013903808499</v>
      </c>
      <c r="D137" s="27">
        <f t="shared" si="16"/>
        <v>373.43750148673047</v>
      </c>
      <c r="E137" s="27">
        <f t="shared" si="17"/>
        <v>622.91263755135446</v>
      </c>
      <c r="F137" s="25">
        <f>IF(A137&lt;&gt;"",SUM($E$10:E137),"")</f>
        <v>68386.069906296427</v>
      </c>
      <c r="G137" s="27">
        <f t="shared" si="18"/>
        <v>156613.93009370356</v>
      </c>
      <c r="I137" s="54">
        <f t="shared" si="19"/>
        <v>127</v>
      </c>
      <c r="J137" s="6">
        <f t="shared" si="20"/>
        <v>45388</v>
      </c>
      <c r="K137" s="27">
        <f t="shared" si="21"/>
        <v>996.35013903808499</v>
      </c>
      <c r="L137" s="27">
        <f t="shared" si="22"/>
        <v>392.75113120563248</v>
      </c>
      <c r="M137" s="27">
        <f t="shared" si="23"/>
        <v>603.59900783245257</v>
      </c>
      <c r="N137" s="25">
        <f>IF(I137&lt;&gt;"",SUM($M$10:M137),"")</f>
        <v>65639.309468580861</v>
      </c>
      <c r="O137" s="27">
        <f t="shared" si="24"/>
        <v>154360.69053141918</v>
      </c>
    </row>
    <row r="138" spans="1:15" x14ac:dyDescent="0.25">
      <c r="A138" s="54">
        <f t="shared" si="13"/>
        <v>128</v>
      </c>
      <c r="B138" s="6">
        <f t="shared" si="14"/>
        <v>45418</v>
      </c>
      <c r="C138" s="27">
        <f t="shared" si="15"/>
        <v>996.35013903808499</v>
      </c>
      <c r="D138" s="27">
        <f t="shared" si="16"/>
        <v>371.95808397254592</v>
      </c>
      <c r="E138" s="27">
        <f t="shared" si="17"/>
        <v>624.39205506553913</v>
      </c>
      <c r="F138" s="25">
        <f>IF(A138&lt;&gt;"",SUM($E$10:E138),"")</f>
        <v>69010.461961361972</v>
      </c>
      <c r="G138" s="27">
        <f t="shared" si="18"/>
        <v>155989.53803863801</v>
      </c>
      <c r="I138" s="54">
        <f t="shared" si="19"/>
        <v>128</v>
      </c>
      <c r="J138" s="6">
        <f t="shared" si="20"/>
        <v>45418</v>
      </c>
      <c r="K138" s="27">
        <f t="shared" si="21"/>
        <v>996.35013903808499</v>
      </c>
      <c r="L138" s="27">
        <f t="shared" si="22"/>
        <v>391.22133234793665</v>
      </c>
      <c r="M138" s="27">
        <f t="shared" si="23"/>
        <v>605.12880669014839</v>
      </c>
      <c r="N138" s="25">
        <f>IF(I138&lt;&gt;"",SUM($M$10:M138),"")</f>
        <v>66244.438275271008</v>
      </c>
      <c r="O138" s="27">
        <f t="shared" si="24"/>
        <v>153755.56172472902</v>
      </c>
    </row>
    <row r="139" spans="1:15" x14ac:dyDescent="0.25">
      <c r="A139" s="54">
        <f t="shared" si="13"/>
        <v>129</v>
      </c>
      <c r="B139" s="6">
        <f t="shared" si="14"/>
        <v>45449</v>
      </c>
      <c r="C139" s="27">
        <f t="shared" si="15"/>
        <v>996.35013903808499</v>
      </c>
      <c r="D139" s="27">
        <f t="shared" si="16"/>
        <v>370.47515284176529</v>
      </c>
      <c r="E139" s="27">
        <f t="shared" si="17"/>
        <v>625.8749861963197</v>
      </c>
      <c r="F139" s="25">
        <f>IF(A139&lt;&gt;"",SUM($E$10:E139),"")</f>
        <v>69636.336947558288</v>
      </c>
      <c r="G139" s="27">
        <f t="shared" si="18"/>
        <v>155363.66305244173</v>
      </c>
      <c r="I139" s="54">
        <f t="shared" si="19"/>
        <v>129</v>
      </c>
      <c r="J139" s="6">
        <f t="shared" si="20"/>
        <v>45449</v>
      </c>
      <c r="K139" s="27">
        <f t="shared" si="21"/>
        <v>996.35013903808499</v>
      </c>
      <c r="L139" s="27">
        <f t="shared" si="22"/>
        <v>389.68765627289179</v>
      </c>
      <c r="M139" s="27">
        <f t="shared" si="23"/>
        <v>606.6624827651932</v>
      </c>
      <c r="N139" s="25">
        <f>IF(I139&lt;&gt;"",SUM($M$10:M139),"")</f>
        <v>66851.100758036206</v>
      </c>
      <c r="O139" s="27">
        <f t="shared" si="24"/>
        <v>153148.89924196384</v>
      </c>
    </row>
    <row r="140" spans="1:15" x14ac:dyDescent="0.25">
      <c r="A140" s="54">
        <f t="shared" ref="A140:A203" si="25">IF(A139&lt;$G$4,A139+1,"")</f>
        <v>130</v>
      </c>
      <c r="B140" s="6">
        <f t="shared" ref="B140:B203" si="26">IF(A140&lt;&gt;"",EDATE($C$7,A140*12/$G$3),"")</f>
        <v>45479</v>
      </c>
      <c r="C140" s="27">
        <f t="shared" ref="C140:C203" si="27">IF(A140&lt;&gt;"",$G$5,"")</f>
        <v>996.35013903808499</v>
      </c>
      <c r="D140" s="27">
        <f t="shared" ref="D140:D203" si="28">IF(A140&lt;&gt;"",G139*$G$6,"")</f>
        <v>368.98869974954908</v>
      </c>
      <c r="E140" s="27">
        <f t="shared" ref="E140:E203" si="29">IF(A140&lt;&gt;"",C140-D140,"")</f>
        <v>627.36143928853585</v>
      </c>
      <c r="F140" s="25">
        <f>IF(A140&lt;&gt;"",SUM($E$10:E140),"")</f>
        <v>70263.698386846823</v>
      </c>
      <c r="G140" s="27">
        <f t="shared" ref="G140:G203" si="30">IF(A140&lt;&gt;"",$C$3-F140,"")</f>
        <v>154736.30161315319</v>
      </c>
      <c r="I140" s="54">
        <f t="shared" ref="I140:I203" si="31">IF(I139&lt;$G$4,I139+1,"")</f>
        <v>130</v>
      </c>
      <c r="J140" s="6">
        <f t="shared" ref="J140:J203" si="32">IF(I140&lt;&gt;"",EDATE($C$7,I140*12/$G$3),"")</f>
        <v>45479</v>
      </c>
      <c r="K140" s="27">
        <f t="shared" ref="K140:K203" si="33">C140</f>
        <v>996.35013903808499</v>
      </c>
      <c r="L140" s="27">
        <f t="shared" ref="L140:L203" si="34">IF(I140&lt;&gt;"",O139*$O$6,"")</f>
        <v>388.15009315383725</v>
      </c>
      <c r="M140" s="27">
        <f t="shared" ref="M140:M203" si="35">IF(I140&lt;&gt;"",K140-L140,"")</f>
        <v>608.20004588424774</v>
      </c>
      <c r="N140" s="25">
        <f>IF(I140&lt;&gt;"",SUM($M$10:M140),"")</f>
        <v>67459.300803920458</v>
      </c>
      <c r="O140" s="27">
        <f t="shared" ref="O140:O203" si="36">IF(I140&lt;&gt;"",O139-M140,"")</f>
        <v>152540.6991960796</v>
      </c>
    </row>
    <row r="141" spans="1:15" x14ac:dyDescent="0.25">
      <c r="A141" s="54">
        <f t="shared" si="25"/>
        <v>131</v>
      </c>
      <c r="B141" s="6">
        <f t="shared" si="26"/>
        <v>45510</v>
      </c>
      <c r="C141" s="27">
        <f t="shared" si="27"/>
        <v>996.35013903808499</v>
      </c>
      <c r="D141" s="27">
        <f t="shared" si="28"/>
        <v>367.49871633123882</v>
      </c>
      <c r="E141" s="27">
        <f t="shared" si="29"/>
        <v>628.85142270684617</v>
      </c>
      <c r="F141" s="25">
        <f>IF(A141&lt;&gt;"",SUM($E$10:E141),"")</f>
        <v>70892.549809553675</v>
      </c>
      <c r="G141" s="27">
        <f t="shared" si="30"/>
        <v>154107.45019044634</v>
      </c>
      <c r="I141" s="54">
        <f t="shared" si="31"/>
        <v>131</v>
      </c>
      <c r="J141" s="6">
        <f t="shared" si="32"/>
        <v>45510</v>
      </c>
      <c r="K141" s="27">
        <f t="shared" si="33"/>
        <v>996.35013903808499</v>
      </c>
      <c r="L141" s="27">
        <f t="shared" si="34"/>
        <v>386.60863313920697</v>
      </c>
      <c r="M141" s="27">
        <f t="shared" si="35"/>
        <v>609.74150589887802</v>
      </c>
      <c r="N141" s="25">
        <f>IF(I141&lt;&gt;"",SUM($M$10:M141),"")</f>
        <v>68069.042309819342</v>
      </c>
      <c r="O141" s="27">
        <f t="shared" si="36"/>
        <v>151930.95769018072</v>
      </c>
    </row>
    <row r="142" spans="1:15" x14ac:dyDescent="0.25">
      <c r="A142" s="54">
        <f t="shared" si="25"/>
        <v>132</v>
      </c>
      <c r="B142" s="6">
        <f t="shared" si="26"/>
        <v>45541</v>
      </c>
      <c r="C142" s="27">
        <f t="shared" si="27"/>
        <v>996.35013903808499</v>
      </c>
      <c r="D142" s="27">
        <f t="shared" si="28"/>
        <v>366.00519420231007</v>
      </c>
      <c r="E142" s="27">
        <f t="shared" si="29"/>
        <v>630.34494483577487</v>
      </c>
      <c r="F142" s="25">
        <f>IF(A142&lt;&gt;"",SUM($E$10:E142),"")</f>
        <v>71522.894754389446</v>
      </c>
      <c r="G142" s="27">
        <f t="shared" si="30"/>
        <v>153477.10524561055</v>
      </c>
      <c r="I142" s="54">
        <f t="shared" si="31"/>
        <v>132</v>
      </c>
      <c r="J142" s="6">
        <f t="shared" si="32"/>
        <v>45541</v>
      </c>
      <c r="K142" s="27">
        <f t="shared" si="33"/>
        <v>996.35013903808499</v>
      </c>
      <c r="L142" s="27">
        <f t="shared" si="34"/>
        <v>385.06326635246637</v>
      </c>
      <c r="M142" s="27">
        <f t="shared" si="35"/>
        <v>611.28687268561862</v>
      </c>
      <c r="N142" s="25">
        <f>IF(I142&lt;&gt;"",SUM($M$10:M142),"")</f>
        <v>68680.329182504967</v>
      </c>
      <c r="O142" s="27">
        <f t="shared" si="36"/>
        <v>151319.67081749509</v>
      </c>
    </row>
    <row r="143" spans="1:15" x14ac:dyDescent="0.25">
      <c r="A143" s="54">
        <f t="shared" si="25"/>
        <v>133</v>
      </c>
      <c r="B143" s="6">
        <f t="shared" si="26"/>
        <v>45571</v>
      </c>
      <c r="C143" s="27">
        <f t="shared" si="27"/>
        <v>996.35013903808499</v>
      </c>
      <c r="D143" s="27">
        <f t="shared" si="28"/>
        <v>364.50812495832508</v>
      </c>
      <c r="E143" s="27">
        <f t="shared" si="29"/>
        <v>631.84201407975991</v>
      </c>
      <c r="F143" s="25">
        <f>IF(A143&lt;&gt;"",SUM($E$10:E143),"")</f>
        <v>72154.7367684692</v>
      </c>
      <c r="G143" s="27">
        <f t="shared" si="30"/>
        <v>152845.26323153079</v>
      </c>
      <c r="I143" s="54">
        <f t="shared" si="31"/>
        <v>133</v>
      </c>
      <c r="J143" s="6">
        <f t="shared" si="32"/>
        <v>45571</v>
      </c>
      <c r="K143" s="27">
        <f t="shared" si="33"/>
        <v>996.35013903808499</v>
      </c>
      <c r="L143" s="27">
        <f t="shared" si="34"/>
        <v>383.51398289204934</v>
      </c>
      <c r="M143" s="27">
        <f t="shared" si="35"/>
        <v>612.83615614603559</v>
      </c>
      <c r="N143" s="25">
        <f>IF(I143&lt;&gt;"",SUM($M$10:M143),"")</f>
        <v>69293.165338651001</v>
      </c>
      <c r="O143" s="27">
        <f t="shared" si="36"/>
        <v>150706.83466134904</v>
      </c>
    </row>
    <row r="144" spans="1:15" x14ac:dyDescent="0.25">
      <c r="A144" s="54">
        <f t="shared" si="25"/>
        <v>134</v>
      </c>
      <c r="B144" s="6">
        <f t="shared" si="26"/>
        <v>45602</v>
      </c>
      <c r="C144" s="27">
        <f t="shared" si="27"/>
        <v>996.35013903808499</v>
      </c>
      <c r="D144" s="27">
        <f t="shared" si="28"/>
        <v>363.00750017488559</v>
      </c>
      <c r="E144" s="27">
        <f t="shared" si="29"/>
        <v>633.34263886319945</v>
      </c>
      <c r="F144" s="25">
        <f>IF(A144&lt;&gt;"",SUM($E$10:E144),"")</f>
        <v>72788.079407332392</v>
      </c>
      <c r="G144" s="27">
        <f t="shared" si="30"/>
        <v>152211.92059266759</v>
      </c>
      <c r="I144" s="54">
        <f t="shared" si="31"/>
        <v>134</v>
      </c>
      <c r="J144" s="6">
        <f t="shared" si="32"/>
        <v>45602</v>
      </c>
      <c r="K144" s="27">
        <f t="shared" si="33"/>
        <v>996.35013903808499</v>
      </c>
      <c r="L144" s="27">
        <f t="shared" si="34"/>
        <v>381.96077283129466</v>
      </c>
      <c r="M144" s="27">
        <f t="shared" si="35"/>
        <v>614.38936620679033</v>
      </c>
      <c r="N144" s="25">
        <f>IF(I144&lt;&gt;"",SUM($M$10:M144),"")</f>
        <v>69907.554704857786</v>
      </c>
      <c r="O144" s="27">
        <f t="shared" si="36"/>
        <v>150092.44529514224</v>
      </c>
    </row>
    <row r="145" spans="1:15" x14ac:dyDescent="0.25">
      <c r="A145" s="54">
        <f t="shared" si="25"/>
        <v>135</v>
      </c>
      <c r="B145" s="6">
        <f t="shared" si="26"/>
        <v>45632</v>
      </c>
      <c r="C145" s="27">
        <f t="shared" si="27"/>
        <v>996.35013903808499</v>
      </c>
      <c r="D145" s="27">
        <f t="shared" si="28"/>
        <v>361.5033114075855</v>
      </c>
      <c r="E145" s="27">
        <f t="shared" si="29"/>
        <v>634.84682763049955</v>
      </c>
      <c r="F145" s="25">
        <f>IF(A145&lt;&gt;"",SUM($E$10:E145),"")</f>
        <v>73422.926234962899</v>
      </c>
      <c r="G145" s="27">
        <f t="shared" si="30"/>
        <v>151577.07376503712</v>
      </c>
      <c r="I145" s="54">
        <f t="shared" si="31"/>
        <v>135</v>
      </c>
      <c r="J145" s="6">
        <f t="shared" si="32"/>
        <v>45632</v>
      </c>
      <c r="K145" s="27">
        <f t="shared" si="33"/>
        <v>996.35013903808499</v>
      </c>
      <c r="L145" s="27">
        <f t="shared" si="34"/>
        <v>380.40362621838216</v>
      </c>
      <c r="M145" s="27">
        <f t="shared" si="35"/>
        <v>615.94651281970278</v>
      </c>
      <c r="N145" s="25">
        <f>IF(I145&lt;&gt;"",SUM($M$10:M145),"")</f>
        <v>70523.501217677491</v>
      </c>
      <c r="O145" s="27">
        <f t="shared" si="36"/>
        <v>149476.49878232254</v>
      </c>
    </row>
    <row r="146" spans="1:15" x14ac:dyDescent="0.25">
      <c r="A146" s="54">
        <f t="shared" si="25"/>
        <v>136</v>
      </c>
      <c r="B146" s="6">
        <f t="shared" si="26"/>
        <v>45663</v>
      </c>
      <c r="C146" s="27">
        <f t="shared" si="27"/>
        <v>996.35013903808499</v>
      </c>
      <c r="D146" s="27">
        <f t="shared" si="28"/>
        <v>359.99555019196316</v>
      </c>
      <c r="E146" s="27">
        <f t="shared" si="29"/>
        <v>636.35458884612183</v>
      </c>
      <c r="F146" s="25">
        <f>IF(A146&lt;&gt;"",SUM($E$10:E146),"")</f>
        <v>74059.280823809022</v>
      </c>
      <c r="G146" s="27">
        <f t="shared" si="30"/>
        <v>150940.71917619096</v>
      </c>
      <c r="I146" s="54">
        <f t="shared" si="31"/>
        <v>136</v>
      </c>
      <c r="J146" s="6">
        <f t="shared" si="32"/>
        <v>45663</v>
      </c>
      <c r="K146" s="27">
        <f t="shared" si="33"/>
        <v>996.35013903808499</v>
      </c>
      <c r="L146" s="27">
        <f t="shared" si="34"/>
        <v>378.84253307626943</v>
      </c>
      <c r="M146" s="27">
        <f t="shared" si="35"/>
        <v>617.50760596181556</v>
      </c>
      <c r="N146" s="25">
        <f>IF(I146&lt;&gt;"",SUM($M$10:M146),"")</f>
        <v>71141.008823639306</v>
      </c>
      <c r="O146" s="27">
        <f t="shared" si="36"/>
        <v>148858.99117636072</v>
      </c>
    </row>
    <row r="147" spans="1:15" x14ac:dyDescent="0.25">
      <c r="A147" s="54">
        <f t="shared" si="25"/>
        <v>137</v>
      </c>
      <c r="B147" s="6">
        <f t="shared" si="26"/>
        <v>45694</v>
      </c>
      <c r="C147" s="27">
        <f t="shared" si="27"/>
        <v>996.35013903808499</v>
      </c>
      <c r="D147" s="27">
        <f t="shared" si="28"/>
        <v>358.48420804345352</v>
      </c>
      <c r="E147" s="27">
        <f t="shared" si="29"/>
        <v>637.86593099463153</v>
      </c>
      <c r="F147" s="25">
        <f>IF(A147&lt;&gt;"",SUM($E$10:E147),"")</f>
        <v>74697.14675480366</v>
      </c>
      <c r="G147" s="27">
        <f t="shared" si="30"/>
        <v>150302.85324519634</v>
      </c>
      <c r="I147" s="54">
        <f t="shared" si="31"/>
        <v>137</v>
      </c>
      <c r="J147" s="6">
        <f t="shared" si="32"/>
        <v>45694</v>
      </c>
      <c r="K147" s="27">
        <f t="shared" si="33"/>
        <v>996.35013903808499</v>
      </c>
      <c r="L147" s="27">
        <f t="shared" si="34"/>
        <v>377.2774834026273</v>
      </c>
      <c r="M147" s="27">
        <f t="shared" si="35"/>
        <v>619.07265563545775</v>
      </c>
      <c r="N147" s="25">
        <f>IF(I147&lt;&gt;"",SUM($M$10:M147),"")</f>
        <v>71760.08147927477</v>
      </c>
      <c r="O147" s="27">
        <f t="shared" si="36"/>
        <v>148239.91852072527</v>
      </c>
    </row>
    <row r="148" spans="1:15" x14ac:dyDescent="0.25">
      <c r="A148" s="54">
        <f t="shared" si="25"/>
        <v>138</v>
      </c>
      <c r="B148" s="6">
        <f t="shared" si="26"/>
        <v>45722</v>
      </c>
      <c r="C148" s="27">
        <f t="shared" si="27"/>
        <v>996.35013903808499</v>
      </c>
      <c r="D148" s="27">
        <f t="shared" si="28"/>
        <v>356.96927645734132</v>
      </c>
      <c r="E148" s="27">
        <f t="shared" si="29"/>
        <v>639.38086258074372</v>
      </c>
      <c r="F148" s="25">
        <f>IF(A148&lt;&gt;"",SUM($E$10:E148),"")</f>
        <v>75336.527617384403</v>
      </c>
      <c r="G148" s="27">
        <f t="shared" si="30"/>
        <v>149663.47238261561</v>
      </c>
      <c r="I148" s="54">
        <f t="shared" si="31"/>
        <v>138</v>
      </c>
      <c r="J148" s="6">
        <f t="shared" si="32"/>
        <v>45722</v>
      </c>
      <c r="K148" s="27">
        <f t="shared" si="33"/>
        <v>996.35013903808499</v>
      </c>
      <c r="L148" s="27">
        <f t="shared" si="34"/>
        <v>375.70846716977638</v>
      </c>
      <c r="M148" s="27">
        <f t="shared" si="35"/>
        <v>620.64167186830855</v>
      </c>
      <c r="N148" s="25">
        <f>IF(I148&lt;&gt;"",SUM($M$10:M148),"")</f>
        <v>72380.723151143073</v>
      </c>
      <c r="O148" s="27">
        <f t="shared" si="36"/>
        <v>147619.27684885697</v>
      </c>
    </row>
    <row r="149" spans="1:15" x14ac:dyDescent="0.25">
      <c r="A149" s="54">
        <f t="shared" si="25"/>
        <v>139</v>
      </c>
      <c r="B149" s="6">
        <f t="shared" si="26"/>
        <v>45753</v>
      </c>
      <c r="C149" s="27">
        <f t="shared" si="27"/>
        <v>996.35013903808499</v>
      </c>
      <c r="D149" s="27">
        <f t="shared" si="28"/>
        <v>355.45074690871206</v>
      </c>
      <c r="E149" s="27">
        <f t="shared" si="29"/>
        <v>640.89939212937293</v>
      </c>
      <c r="F149" s="25">
        <f>IF(A149&lt;&gt;"",SUM($E$10:E149),"")</f>
        <v>75977.427009513776</v>
      </c>
      <c r="G149" s="27">
        <f t="shared" si="30"/>
        <v>149022.57299048622</v>
      </c>
      <c r="I149" s="54">
        <f t="shared" si="31"/>
        <v>139</v>
      </c>
      <c r="J149" s="6">
        <f t="shared" si="32"/>
        <v>45753</v>
      </c>
      <c r="K149" s="27">
        <f t="shared" si="33"/>
        <v>996.35013903808499</v>
      </c>
      <c r="L149" s="27">
        <f t="shared" si="34"/>
        <v>374.13547432462229</v>
      </c>
      <c r="M149" s="27">
        <f t="shared" si="35"/>
        <v>622.21466471346275</v>
      </c>
      <c r="N149" s="25">
        <f>IF(I149&lt;&gt;"",SUM($M$10:M149),"")</f>
        <v>73002.937815856538</v>
      </c>
      <c r="O149" s="27">
        <f t="shared" si="36"/>
        <v>146997.06218414352</v>
      </c>
    </row>
    <row r="150" spans="1:15" x14ac:dyDescent="0.25">
      <c r="A150" s="54">
        <f t="shared" si="25"/>
        <v>140</v>
      </c>
      <c r="B150" s="6">
        <f t="shared" si="26"/>
        <v>45783</v>
      </c>
      <c r="C150" s="27">
        <f t="shared" si="27"/>
        <v>996.35013903808499</v>
      </c>
      <c r="D150" s="27">
        <f t="shared" si="28"/>
        <v>353.92861085240474</v>
      </c>
      <c r="E150" s="27">
        <f t="shared" si="29"/>
        <v>642.42152818568024</v>
      </c>
      <c r="F150" s="25">
        <f>IF(A150&lt;&gt;"",SUM($E$10:E150),"")</f>
        <v>76619.84853769945</v>
      </c>
      <c r="G150" s="27">
        <f t="shared" si="30"/>
        <v>148380.15146230056</v>
      </c>
      <c r="I150" s="54">
        <f t="shared" si="31"/>
        <v>140</v>
      </c>
      <c r="J150" s="6">
        <f t="shared" si="32"/>
        <v>45783</v>
      </c>
      <c r="K150" s="27">
        <f t="shared" si="33"/>
        <v>996.35013903808499</v>
      </c>
      <c r="L150" s="27">
        <f t="shared" si="34"/>
        <v>372.55849478859153</v>
      </c>
      <c r="M150" s="27">
        <f t="shared" si="35"/>
        <v>623.7916442494934</v>
      </c>
      <c r="N150" s="25">
        <f>IF(I150&lt;&gt;"",SUM($M$10:M150),"")</f>
        <v>73626.729460106028</v>
      </c>
      <c r="O150" s="27">
        <f t="shared" si="36"/>
        <v>146373.27053989403</v>
      </c>
    </row>
    <row r="151" spans="1:15" x14ac:dyDescent="0.25">
      <c r="A151" s="54">
        <f t="shared" si="25"/>
        <v>141</v>
      </c>
      <c r="B151" s="6">
        <f t="shared" si="26"/>
        <v>45814</v>
      </c>
      <c r="C151" s="27">
        <f t="shared" si="27"/>
        <v>996.35013903808499</v>
      </c>
      <c r="D151" s="27">
        <f t="shared" si="28"/>
        <v>352.40285972296385</v>
      </c>
      <c r="E151" s="27">
        <f t="shared" si="29"/>
        <v>643.94727931512114</v>
      </c>
      <c r="F151" s="25">
        <f>IF(A151&lt;&gt;"",SUM($E$10:E151),"")</f>
        <v>77263.795817014572</v>
      </c>
      <c r="G151" s="27">
        <f t="shared" si="30"/>
        <v>147736.20418298541</v>
      </c>
      <c r="I151" s="54">
        <f t="shared" si="31"/>
        <v>141</v>
      </c>
      <c r="J151" s="6">
        <f t="shared" si="32"/>
        <v>45814</v>
      </c>
      <c r="K151" s="27">
        <f t="shared" si="33"/>
        <v>996.35013903808499</v>
      </c>
      <c r="L151" s="27">
        <f t="shared" si="34"/>
        <v>370.97751845756687</v>
      </c>
      <c r="M151" s="27">
        <f t="shared" si="35"/>
        <v>625.37262058051806</v>
      </c>
      <c r="N151" s="25">
        <f>IF(I151&lt;&gt;"",SUM($M$10:M151),"")</f>
        <v>74252.102080686542</v>
      </c>
      <c r="O151" s="27">
        <f t="shared" si="36"/>
        <v>145747.89791931352</v>
      </c>
    </row>
    <row r="152" spans="1:15" x14ac:dyDescent="0.25">
      <c r="A152" s="54">
        <f t="shared" si="25"/>
        <v>142</v>
      </c>
      <c r="B152" s="6">
        <f t="shared" si="26"/>
        <v>45844</v>
      </c>
      <c r="C152" s="27">
        <f t="shared" si="27"/>
        <v>996.35013903808499</v>
      </c>
      <c r="D152" s="27">
        <f t="shared" si="28"/>
        <v>350.87348493459035</v>
      </c>
      <c r="E152" s="27">
        <f t="shared" si="29"/>
        <v>645.47665410349464</v>
      </c>
      <c r="F152" s="25">
        <f>IF(A152&lt;&gt;"",SUM($E$10:E152),"")</f>
        <v>77909.272471118064</v>
      </c>
      <c r="G152" s="27">
        <f t="shared" si="30"/>
        <v>147090.72752888192</v>
      </c>
      <c r="I152" s="54">
        <f t="shared" si="31"/>
        <v>142</v>
      </c>
      <c r="J152" s="6">
        <f t="shared" si="32"/>
        <v>45844</v>
      </c>
      <c r="K152" s="27">
        <f t="shared" si="33"/>
        <v>996.35013903808499</v>
      </c>
      <c r="L152" s="27">
        <f t="shared" si="34"/>
        <v>369.39253520182257</v>
      </c>
      <c r="M152" s="27">
        <f t="shared" si="35"/>
        <v>626.95760383626248</v>
      </c>
      <c r="N152" s="25">
        <f>IF(I152&lt;&gt;"",SUM($M$10:M152),"")</f>
        <v>74879.059684522799</v>
      </c>
      <c r="O152" s="27">
        <f t="shared" si="36"/>
        <v>145120.94031547726</v>
      </c>
    </row>
    <row r="153" spans="1:15" x14ac:dyDescent="0.25">
      <c r="A153" s="54">
        <f t="shared" si="25"/>
        <v>143</v>
      </c>
      <c r="B153" s="6">
        <f t="shared" si="26"/>
        <v>45875</v>
      </c>
      <c r="C153" s="27">
        <f t="shared" si="27"/>
        <v>996.35013903808499</v>
      </c>
      <c r="D153" s="27">
        <f t="shared" si="28"/>
        <v>349.34047788109456</v>
      </c>
      <c r="E153" s="27">
        <f t="shared" si="29"/>
        <v>647.00966115699043</v>
      </c>
      <c r="F153" s="25">
        <f>IF(A153&lt;&gt;"",SUM($E$10:E153),"")</f>
        <v>78556.282132275053</v>
      </c>
      <c r="G153" s="27">
        <f t="shared" si="30"/>
        <v>146443.71786772495</v>
      </c>
      <c r="I153" s="54">
        <f t="shared" si="31"/>
        <v>143</v>
      </c>
      <c r="J153" s="6">
        <f t="shared" si="32"/>
        <v>45875</v>
      </c>
      <c r="K153" s="27">
        <f t="shared" si="33"/>
        <v>996.35013903808499</v>
      </c>
      <c r="L153" s="27">
        <f t="shared" si="34"/>
        <v>367.80353486595942</v>
      </c>
      <c r="M153" s="27">
        <f t="shared" si="35"/>
        <v>628.54660417212563</v>
      </c>
      <c r="N153" s="25">
        <f>IF(I153&lt;&gt;"",SUM($M$10:M153),"")</f>
        <v>75507.606288694922</v>
      </c>
      <c r="O153" s="27">
        <f t="shared" si="36"/>
        <v>144492.39371130514</v>
      </c>
    </row>
    <row r="154" spans="1:15" x14ac:dyDescent="0.25">
      <c r="A154" s="54">
        <f t="shared" si="25"/>
        <v>144</v>
      </c>
      <c r="B154" s="6">
        <f t="shared" si="26"/>
        <v>45906</v>
      </c>
      <c r="C154" s="27">
        <f t="shared" si="27"/>
        <v>996.35013903808499</v>
      </c>
      <c r="D154" s="27">
        <f t="shared" si="28"/>
        <v>347.80382993584675</v>
      </c>
      <c r="E154" s="27">
        <f t="shared" si="29"/>
        <v>648.54630910223818</v>
      </c>
      <c r="F154" s="25">
        <f>IF(A154&lt;&gt;"",SUM($E$10:E154),"")</f>
        <v>79204.828441377293</v>
      </c>
      <c r="G154" s="27">
        <f t="shared" si="30"/>
        <v>145795.17155862271</v>
      </c>
      <c r="I154" s="54">
        <f t="shared" si="31"/>
        <v>144</v>
      </c>
      <c r="J154" s="6">
        <f t="shared" si="32"/>
        <v>45906</v>
      </c>
      <c r="K154" s="27">
        <f t="shared" si="33"/>
        <v>996.35013903808499</v>
      </c>
      <c r="L154" s="27">
        <f t="shared" si="34"/>
        <v>366.21050726883982</v>
      </c>
      <c r="M154" s="27">
        <f t="shared" si="35"/>
        <v>630.13963176924517</v>
      </c>
      <c r="N154" s="25">
        <f>IF(I154&lt;&gt;"",SUM($M$10:M154),"")</f>
        <v>76137.745920464164</v>
      </c>
      <c r="O154" s="27">
        <f t="shared" si="36"/>
        <v>143862.25407953589</v>
      </c>
    </row>
    <row r="155" spans="1:15" x14ac:dyDescent="0.25">
      <c r="A155" s="54">
        <f t="shared" si="25"/>
        <v>145</v>
      </c>
      <c r="B155" s="6">
        <f t="shared" si="26"/>
        <v>45936</v>
      </c>
      <c r="C155" s="27">
        <f t="shared" si="27"/>
        <v>996.35013903808499</v>
      </c>
      <c r="D155" s="27">
        <f t="shared" si="28"/>
        <v>346.26353245172891</v>
      </c>
      <c r="E155" s="27">
        <f t="shared" si="29"/>
        <v>650.08660658635608</v>
      </c>
      <c r="F155" s="25">
        <f>IF(A155&lt;&gt;"",SUM($E$10:E155),"")</f>
        <v>79854.915047963645</v>
      </c>
      <c r="G155" s="27">
        <f t="shared" si="30"/>
        <v>145145.08495203636</v>
      </c>
      <c r="I155" s="54">
        <f t="shared" si="31"/>
        <v>145</v>
      </c>
      <c r="J155" s="6">
        <f t="shared" si="32"/>
        <v>45936</v>
      </c>
      <c r="K155" s="27">
        <f t="shared" si="33"/>
        <v>996.35013903808499</v>
      </c>
      <c r="L155" s="27">
        <f t="shared" si="34"/>
        <v>364.61344220352242</v>
      </c>
      <c r="M155" s="27">
        <f t="shared" si="35"/>
        <v>631.73669683456251</v>
      </c>
      <c r="N155" s="25">
        <f>IF(I155&lt;&gt;"",SUM($M$10:M155),"")</f>
        <v>76769.482617298723</v>
      </c>
      <c r="O155" s="27">
        <f t="shared" si="36"/>
        <v>143230.51738270134</v>
      </c>
    </row>
    <row r="156" spans="1:15" x14ac:dyDescent="0.25">
      <c r="A156" s="54">
        <f t="shared" si="25"/>
        <v>146</v>
      </c>
      <c r="B156" s="6">
        <f t="shared" si="26"/>
        <v>45967</v>
      </c>
      <c r="C156" s="27">
        <f t="shared" si="27"/>
        <v>996.35013903808499</v>
      </c>
      <c r="D156" s="27">
        <f t="shared" si="28"/>
        <v>344.71957676108633</v>
      </c>
      <c r="E156" s="27">
        <f t="shared" si="29"/>
        <v>651.63056227699872</v>
      </c>
      <c r="F156" s="25">
        <f>IF(A156&lt;&gt;"",SUM($E$10:E156),"")</f>
        <v>80506.545610240646</v>
      </c>
      <c r="G156" s="27">
        <f t="shared" si="30"/>
        <v>144493.45438975934</v>
      </c>
      <c r="I156" s="54">
        <f t="shared" si="31"/>
        <v>146</v>
      </c>
      <c r="J156" s="6">
        <f t="shared" si="32"/>
        <v>45967</v>
      </c>
      <c r="K156" s="27">
        <f t="shared" si="33"/>
        <v>996.35013903808499</v>
      </c>
      <c r="L156" s="27">
        <f t="shared" si="34"/>
        <v>363.01232943719674</v>
      </c>
      <c r="M156" s="27">
        <f t="shared" si="35"/>
        <v>633.33780960088825</v>
      </c>
      <c r="N156" s="25">
        <f>IF(I156&lt;&gt;"",SUM($M$10:M156),"")</f>
        <v>77402.820426899605</v>
      </c>
      <c r="O156" s="27">
        <f t="shared" si="36"/>
        <v>142597.17957310044</v>
      </c>
    </row>
    <row r="157" spans="1:15" x14ac:dyDescent="0.25">
      <c r="A157" s="54">
        <f t="shared" si="25"/>
        <v>147</v>
      </c>
      <c r="B157" s="6">
        <f t="shared" si="26"/>
        <v>45997</v>
      </c>
      <c r="C157" s="27">
        <f t="shared" si="27"/>
        <v>996.35013903808499</v>
      </c>
      <c r="D157" s="27">
        <f t="shared" si="28"/>
        <v>343.17195417567842</v>
      </c>
      <c r="E157" s="27">
        <f t="shared" si="29"/>
        <v>653.17818486240662</v>
      </c>
      <c r="F157" s="25">
        <f>IF(A157&lt;&gt;"",SUM($E$10:E157),"")</f>
        <v>81159.723795103055</v>
      </c>
      <c r="G157" s="27">
        <f t="shared" si="30"/>
        <v>143840.27620489695</v>
      </c>
      <c r="I157" s="54">
        <f t="shared" si="31"/>
        <v>147</v>
      </c>
      <c r="J157" s="6">
        <f t="shared" si="32"/>
        <v>45997</v>
      </c>
      <c r="K157" s="27">
        <f t="shared" si="33"/>
        <v>996.35013903808499</v>
      </c>
      <c r="L157" s="27">
        <f t="shared" si="34"/>
        <v>361.40715871111769</v>
      </c>
      <c r="M157" s="27">
        <f t="shared" si="35"/>
        <v>634.94298032696724</v>
      </c>
      <c r="N157" s="25">
        <f>IF(I157&lt;&gt;"",SUM($M$10:M157),"")</f>
        <v>78037.763407226579</v>
      </c>
      <c r="O157" s="27">
        <f t="shared" si="36"/>
        <v>141962.23659277346</v>
      </c>
    </row>
    <row r="158" spans="1:15" x14ac:dyDescent="0.25">
      <c r="A158" s="54">
        <f t="shared" si="25"/>
        <v>148</v>
      </c>
      <c r="B158" s="6">
        <f t="shared" si="26"/>
        <v>46028</v>
      </c>
      <c r="C158" s="27">
        <f t="shared" si="27"/>
        <v>996.35013903808499</v>
      </c>
      <c r="D158" s="27">
        <f t="shared" si="28"/>
        <v>341.62065598663025</v>
      </c>
      <c r="E158" s="27">
        <f t="shared" si="29"/>
        <v>654.72948305145474</v>
      </c>
      <c r="F158" s="25">
        <f>IF(A158&lt;&gt;"",SUM($E$10:E158),"")</f>
        <v>81814.453278154513</v>
      </c>
      <c r="G158" s="27">
        <f t="shared" si="30"/>
        <v>143185.54672184549</v>
      </c>
      <c r="I158" s="54">
        <f t="shared" si="31"/>
        <v>148</v>
      </c>
      <c r="J158" s="6">
        <f t="shared" si="32"/>
        <v>46028</v>
      </c>
      <c r="K158" s="27">
        <f t="shared" si="33"/>
        <v>996.35013903808499</v>
      </c>
      <c r="L158" s="27">
        <f t="shared" si="34"/>
        <v>359.79791974053967</v>
      </c>
      <c r="M158" s="27">
        <f t="shared" si="35"/>
        <v>636.55221929754532</v>
      </c>
      <c r="N158" s="25">
        <f>IF(I158&lt;&gt;"",SUM($M$10:M158),"")</f>
        <v>78674.315626524127</v>
      </c>
      <c r="O158" s="27">
        <f t="shared" si="36"/>
        <v>141325.68437347593</v>
      </c>
    </row>
    <row r="159" spans="1:15" x14ac:dyDescent="0.25">
      <c r="A159" s="54">
        <f t="shared" si="25"/>
        <v>149</v>
      </c>
      <c r="B159" s="6">
        <f t="shared" si="26"/>
        <v>46059</v>
      </c>
      <c r="C159" s="27">
        <f t="shared" si="27"/>
        <v>996.35013903808499</v>
      </c>
      <c r="D159" s="27">
        <f t="shared" si="28"/>
        <v>340.065673464383</v>
      </c>
      <c r="E159" s="27">
        <f t="shared" si="29"/>
        <v>656.28446557370194</v>
      </c>
      <c r="F159" s="25">
        <f>IF(A159&lt;&gt;"",SUM($E$10:E159),"")</f>
        <v>82470.737743728212</v>
      </c>
      <c r="G159" s="27">
        <f t="shared" si="30"/>
        <v>142529.26225627179</v>
      </c>
      <c r="I159" s="54">
        <f t="shared" si="31"/>
        <v>149</v>
      </c>
      <c r="J159" s="6">
        <f t="shared" si="32"/>
        <v>46059</v>
      </c>
      <c r="K159" s="27">
        <f t="shared" si="33"/>
        <v>996.35013903808499</v>
      </c>
      <c r="L159" s="27">
        <f t="shared" si="34"/>
        <v>358.18460221465102</v>
      </c>
      <c r="M159" s="27">
        <f t="shared" si="35"/>
        <v>638.16553682343397</v>
      </c>
      <c r="N159" s="25">
        <f>IF(I159&lt;&gt;"",SUM($M$10:M159),"")</f>
        <v>79312.481163347562</v>
      </c>
      <c r="O159" s="27">
        <f t="shared" si="36"/>
        <v>140687.51883665251</v>
      </c>
    </row>
    <row r="160" spans="1:15" x14ac:dyDescent="0.25">
      <c r="A160" s="54">
        <f t="shared" si="25"/>
        <v>150</v>
      </c>
      <c r="B160" s="6">
        <f t="shared" si="26"/>
        <v>46087</v>
      </c>
      <c r="C160" s="27">
        <f t="shared" si="27"/>
        <v>996.35013903808499</v>
      </c>
      <c r="D160" s="27">
        <f t="shared" si="28"/>
        <v>338.50699785864549</v>
      </c>
      <c r="E160" s="27">
        <f t="shared" si="29"/>
        <v>657.8431411794395</v>
      </c>
      <c r="F160" s="25">
        <f>IF(A160&lt;&gt;"",SUM($E$10:E160),"")</f>
        <v>83128.580884907657</v>
      </c>
      <c r="G160" s="27">
        <f t="shared" si="30"/>
        <v>141871.41911509234</v>
      </c>
      <c r="I160" s="54">
        <f t="shared" si="31"/>
        <v>150</v>
      </c>
      <c r="J160" s="6">
        <f t="shared" si="32"/>
        <v>46087</v>
      </c>
      <c r="K160" s="27">
        <f t="shared" si="33"/>
        <v>996.35013903808499</v>
      </c>
      <c r="L160" s="27">
        <f t="shared" si="34"/>
        <v>356.56719579650741</v>
      </c>
      <c r="M160" s="27">
        <f t="shared" si="35"/>
        <v>639.78294324157764</v>
      </c>
      <c r="N160" s="25">
        <f>IF(I160&lt;&gt;"",SUM($M$10:M160),"")</f>
        <v>79952.264106589137</v>
      </c>
      <c r="O160" s="27">
        <f t="shared" si="36"/>
        <v>140047.73589341092</v>
      </c>
    </row>
    <row r="161" spans="1:15" x14ac:dyDescent="0.25">
      <c r="A161" s="54">
        <f t="shared" si="25"/>
        <v>151</v>
      </c>
      <c r="B161" s="6">
        <f t="shared" si="26"/>
        <v>46118</v>
      </c>
      <c r="C161" s="27">
        <f t="shared" si="27"/>
        <v>996.35013903808499</v>
      </c>
      <c r="D161" s="27">
        <f t="shared" si="28"/>
        <v>336.94462039834428</v>
      </c>
      <c r="E161" s="27">
        <f t="shared" si="29"/>
        <v>659.40551863974065</v>
      </c>
      <c r="F161" s="25">
        <f>IF(A161&lt;&gt;"",SUM($E$10:E161),"")</f>
        <v>83787.986403547402</v>
      </c>
      <c r="G161" s="27">
        <f t="shared" si="30"/>
        <v>141212.0135964526</v>
      </c>
      <c r="I161" s="54">
        <f t="shared" si="31"/>
        <v>151</v>
      </c>
      <c r="J161" s="6">
        <f t="shared" si="32"/>
        <v>46118</v>
      </c>
      <c r="K161" s="27">
        <f t="shared" si="33"/>
        <v>996.35013903808499</v>
      </c>
      <c r="L161" s="27">
        <f t="shared" si="34"/>
        <v>354.94569012296608</v>
      </c>
      <c r="M161" s="27">
        <f t="shared" si="35"/>
        <v>641.40444891511891</v>
      </c>
      <c r="N161" s="25">
        <f>IF(I161&lt;&gt;"",SUM($M$10:M161),"")</f>
        <v>80593.66855550425</v>
      </c>
      <c r="O161" s="27">
        <f t="shared" si="36"/>
        <v>139406.33144449579</v>
      </c>
    </row>
    <row r="162" spans="1:15" x14ac:dyDescent="0.25">
      <c r="A162" s="54">
        <f t="shared" si="25"/>
        <v>152</v>
      </c>
      <c r="B162" s="6">
        <f t="shared" si="26"/>
        <v>46148</v>
      </c>
      <c r="C162" s="27">
        <f t="shared" si="27"/>
        <v>996.35013903808499</v>
      </c>
      <c r="D162" s="27">
        <f t="shared" si="28"/>
        <v>335.37853229157491</v>
      </c>
      <c r="E162" s="27">
        <f t="shared" si="29"/>
        <v>660.97160674651013</v>
      </c>
      <c r="F162" s="25">
        <f>IF(A162&lt;&gt;"",SUM($E$10:E162),"")</f>
        <v>84448.958010293907</v>
      </c>
      <c r="G162" s="27">
        <f t="shared" si="30"/>
        <v>140551.04198970611</v>
      </c>
      <c r="I162" s="54">
        <f t="shared" si="31"/>
        <v>152</v>
      </c>
      <c r="J162" s="6">
        <f t="shared" si="32"/>
        <v>46148</v>
      </c>
      <c r="K162" s="27">
        <f t="shared" si="33"/>
        <v>996.35013903808499</v>
      </c>
      <c r="L162" s="27">
        <f t="shared" si="34"/>
        <v>353.32007480461925</v>
      </c>
      <c r="M162" s="27">
        <f t="shared" si="35"/>
        <v>643.03006423346574</v>
      </c>
      <c r="N162" s="25">
        <f>IF(I162&lt;&gt;"",SUM($M$10:M162),"")</f>
        <v>81236.698619737712</v>
      </c>
      <c r="O162" s="27">
        <f t="shared" si="36"/>
        <v>138763.30138026233</v>
      </c>
    </row>
    <row r="163" spans="1:15" x14ac:dyDescent="0.25">
      <c r="A163" s="54">
        <f t="shared" si="25"/>
        <v>153</v>
      </c>
      <c r="B163" s="6">
        <f t="shared" si="26"/>
        <v>46179</v>
      </c>
      <c r="C163" s="27">
        <f t="shared" si="27"/>
        <v>996.35013903808499</v>
      </c>
      <c r="D163" s="27">
        <f t="shared" si="28"/>
        <v>333.808724725552</v>
      </c>
      <c r="E163" s="27">
        <f t="shared" si="29"/>
        <v>662.54141431253299</v>
      </c>
      <c r="F163" s="25">
        <f>IF(A163&lt;&gt;"",SUM($E$10:E163),"")</f>
        <v>85111.499424606445</v>
      </c>
      <c r="G163" s="27">
        <f t="shared" si="30"/>
        <v>139888.50057539355</v>
      </c>
      <c r="I163" s="54">
        <f t="shared" si="31"/>
        <v>153</v>
      </c>
      <c r="J163" s="6">
        <f t="shared" si="32"/>
        <v>46179</v>
      </c>
      <c r="K163" s="27">
        <f t="shared" si="33"/>
        <v>996.35013903808499</v>
      </c>
      <c r="L163" s="27">
        <f t="shared" si="34"/>
        <v>351.69033942572759</v>
      </c>
      <c r="M163" s="27">
        <f t="shared" si="35"/>
        <v>644.65979961235735</v>
      </c>
      <c r="N163" s="25">
        <f>IF(I163&lt;&gt;"",SUM($M$10:M163),"")</f>
        <v>81881.358419350072</v>
      </c>
      <c r="O163" s="27">
        <f t="shared" si="36"/>
        <v>138118.64158064997</v>
      </c>
    </row>
    <row r="164" spans="1:15" x14ac:dyDescent="0.25">
      <c r="A164" s="54">
        <f t="shared" si="25"/>
        <v>154</v>
      </c>
      <c r="B164" s="6">
        <f t="shared" si="26"/>
        <v>46209</v>
      </c>
      <c r="C164" s="27">
        <f t="shared" si="27"/>
        <v>996.35013903808499</v>
      </c>
      <c r="D164" s="27">
        <f t="shared" si="28"/>
        <v>332.23518886655967</v>
      </c>
      <c r="E164" s="27">
        <f t="shared" si="29"/>
        <v>664.11495017152538</v>
      </c>
      <c r="F164" s="25">
        <f>IF(A164&lt;&gt;"",SUM($E$10:E164),"")</f>
        <v>85775.614374777972</v>
      </c>
      <c r="G164" s="27">
        <f t="shared" si="30"/>
        <v>139224.38562522203</v>
      </c>
      <c r="I164" s="54">
        <f t="shared" si="31"/>
        <v>154</v>
      </c>
      <c r="J164" s="6">
        <f t="shared" si="32"/>
        <v>46209</v>
      </c>
      <c r="K164" s="27">
        <f t="shared" si="33"/>
        <v>996.35013903808499</v>
      </c>
      <c r="L164" s="27">
        <f t="shared" si="34"/>
        <v>350.0564735441535</v>
      </c>
      <c r="M164" s="27">
        <f t="shared" si="35"/>
        <v>646.29366549393148</v>
      </c>
      <c r="N164" s="25">
        <f>IF(I164&lt;&gt;"",SUM($M$10:M164),"")</f>
        <v>82527.652084843998</v>
      </c>
      <c r="O164" s="27">
        <f t="shared" si="36"/>
        <v>137472.34791515605</v>
      </c>
    </row>
    <row r="165" spans="1:15" x14ac:dyDescent="0.25">
      <c r="A165" s="54">
        <f t="shared" si="25"/>
        <v>155</v>
      </c>
      <c r="B165" s="6">
        <f t="shared" si="26"/>
        <v>46240</v>
      </c>
      <c r="C165" s="27">
        <f t="shared" si="27"/>
        <v>996.35013903808499</v>
      </c>
      <c r="D165" s="27">
        <f t="shared" si="28"/>
        <v>330.65791585990229</v>
      </c>
      <c r="E165" s="27">
        <f t="shared" si="29"/>
        <v>665.69222317818276</v>
      </c>
      <c r="F165" s="25">
        <f>IF(A165&lt;&gt;"",SUM($E$10:E165),"")</f>
        <v>86441.306597956151</v>
      </c>
      <c r="G165" s="27">
        <f t="shared" si="30"/>
        <v>138558.69340204383</v>
      </c>
      <c r="I165" s="54">
        <f t="shared" si="31"/>
        <v>155</v>
      </c>
      <c r="J165" s="6">
        <f t="shared" si="32"/>
        <v>46240</v>
      </c>
      <c r="K165" s="27">
        <f t="shared" si="33"/>
        <v>996.35013903808499</v>
      </c>
      <c r="L165" s="27">
        <f t="shared" si="34"/>
        <v>348.41846669129416</v>
      </c>
      <c r="M165" s="27">
        <f t="shared" si="35"/>
        <v>647.93167234679083</v>
      </c>
      <c r="N165" s="25">
        <f>IF(I165&lt;&gt;"",SUM($M$10:M165),"")</f>
        <v>83175.58375719079</v>
      </c>
      <c r="O165" s="27">
        <f t="shared" si="36"/>
        <v>136824.41624280927</v>
      </c>
    </row>
    <row r="166" spans="1:15" x14ac:dyDescent="0.25">
      <c r="A166" s="54">
        <f t="shared" si="25"/>
        <v>156</v>
      </c>
      <c r="B166" s="6">
        <f t="shared" si="26"/>
        <v>46271</v>
      </c>
      <c r="C166" s="27">
        <f t="shared" si="27"/>
        <v>996.35013903808499</v>
      </c>
      <c r="D166" s="27">
        <f t="shared" si="28"/>
        <v>329.07689682985409</v>
      </c>
      <c r="E166" s="27">
        <f t="shared" si="29"/>
        <v>667.27324220823084</v>
      </c>
      <c r="F166" s="25">
        <f>IF(A166&lt;&gt;"",SUM($E$10:E166),"")</f>
        <v>87108.579840164384</v>
      </c>
      <c r="G166" s="27">
        <f t="shared" si="30"/>
        <v>137891.4201598356</v>
      </c>
      <c r="I166" s="54">
        <f t="shared" si="31"/>
        <v>156</v>
      </c>
      <c r="J166" s="6">
        <f t="shared" si="32"/>
        <v>46271</v>
      </c>
      <c r="K166" s="27">
        <f t="shared" si="33"/>
        <v>996.35013903808499</v>
      </c>
      <c r="L166" s="27">
        <f t="shared" si="34"/>
        <v>346.77630837201446</v>
      </c>
      <c r="M166" s="27">
        <f t="shared" si="35"/>
        <v>649.57383066607053</v>
      </c>
      <c r="N166" s="25">
        <f>IF(I166&lt;&gt;"",SUM($M$10:M166),"")</f>
        <v>83825.157587856855</v>
      </c>
      <c r="O166" s="27">
        <f t="shared" si="36"/>
        <v>136174.84241214319</v>
      </c>
    </row>
    <row r="167" spans="1:15" x14ac:dyDescent="0.25">
      <c r="A167" s="54">
        <f t="shared" si="25"/>
        <v>157</v>
      </c>
      <c r="B167" s="6">
        <f t="shared" si="26"/>
        <v>46301</v>
      </c>
      <c r="C167" s="27">
        <f t="shared" si="27"/>
        <v>996.35013903808499</v>
      </c>
      <c r="D167" s="27">
        <f t="shared" si="28"/>
        <v>327.49212287960955</v>
      </c>
      <c r="E167" s="27">
        <f t="shared" si="29"/>
        <v>668.85801615847549</v>
      </c>
      <c r="F167" s="25">
        <f>IF(A167&lt;&gt;"",SUM($E$10:E167),"")</f>
        <v>87777.437856322853</v>
      </c>
      <c r="G167" s="27">
        <f t="shared" si="30"/>
        <v>137222.56214367715</v>
      </c>
      <c r="I167" s="54">
        <f t="shared" si="31"/>
        <v>157</v>
      </c>
      <c r="J167" s="6">
        <f t="shared" si="32"/>
        <v>46301</v>
      </c>
      <c r="K167" s="27">
        <f t="shared" si="33"/>
        <v>996.35013903808499</v>
      </c>
      <c r="L167" s="27">
        <f t="shared" si="34"/>
        <v>345.12998806457966</v>
      </c>
      <c r="M167" s="27">
        <f t="shared" si="35"/>
        <v>651.22015097350527</v>
      </c>
      <c r="N167" s="25">
        <f>IF(I167&lt;&gt;"",SUM($M$10:M167),"")</f>
        <v>84476.377738830357</v>
      </c>
      <c r="O167" s="27">
        <f t="shared" si="36"/>
        <v>135523.62226116969</v>
      </c>
    </row>
    <row r="168" spans="1:15" x14ac:dyDescent="0.25">
      <c r="A168" s="54">
        <f t="shared" si="25"/>
        <v>158</v>
      </c>
      <c r="B168" s="6">
        <f t="shared" si="26"/>
        <v>46332</v>
      </c>
      <c r="C168" s="27">
        <f t="shared" si="27"/>
        <v>996.35013903808499</v>
      </c>
      <c r="D168" s="27">
        <f t="shared" si="28"/>
        <v>325.9035850912332</v>
      </c>
      <c r="E168" s="27">
        <f t="shared" si="29"/>
        <v>670.44655394685174</v>
      </c>
      <c r="F168" s="25">
        <f>IF(A168&lt;&gt;"",SUM($E$10:E168),"")</f>
        <v>88447.884410269704</v>
      </c>
      <c r="G168" s="27">
        <f t="shared" si="30"/>
        <v>136552.1155897303</v>
      </c>
      <c r="I168" s="54">
        <f t="shared" si="31"/>
        <v>158</v>
      </c>
      <c r="J168" s="6">
        <f t="shared" si="32"/>
        <v>46332</v>
      </c>
      <c r="K168" s="27">
        <f t="shared" si="33"/>
        <v>996.35013903808499</v>
      </c>
      <c r="L168" s="27">
        <f t="shared" si="34"/>
        <v>343.47949522058826</v>
      </c>
      <c r="M168" s="27">
        <f t="shared" si="35"/>
        <v>652.87064381749678</v>
      </c>
      <c r="N168" s="25">
        <f>IF(I168&lt;&gt;"",SUM($M$10:M168),"")</f>
        <v>85129.248382647856</v>
      </c>
      <c r="O168" s="27">
        <f t="shared" si="36"/>
        <v>134870.75161735219</v>
      </c>
    </row>
    <row r="169" spans="1:15" x14ac:dyDescent="0.25">
      <c r="A169" s="54">
        <f t="shared" si="25"/>
        <v>159</v>
      </c>
      <c r="B169" s="6">
        <f t="shared" si="26"/>
        <v>46362</v>
      </c>
      <c r="C169" s="27">
        <f t="shared" si="27"/>
        <v>996.35013903808499</v>
      </c>
      <c r="D169" s="27">
        <f t="shared" si="28"/>
        <v>324.31127452560946</v>
      </c>
      <c r="E169" s="27">
        <f t="shared" si="29"/>
        <v>672.03886451247558</v>
      </c>
      <c r="F169" s="25">
        <f>IF(A169&lt;&gt;"",SUM($E$10:E169),"")</f>
        <v>89119.923274782181</v>
      </c>
      <c r="G169" s="27">
        <f t="shared" si="30"/>
        <v>135880.0767252178</v>
      </c>
      <c r="I169" s="54">
        <f t="shared" si="31"/>
        <v>159</v>
      </c>
      <c r="J169" s="6">
        <f t="shared" si="32"/>
        <v>46362</v>
      </c>
      <c r="K169" s="27">
        <f t="shared" si="33"/>
        <v>996.35013903808499</v>
      </c>
      <c r="L169" s="27">
        <f t="shared" si="34"/>
        <v>341.82481926490414</v>
      </c>
      <c r="M169" s="27">
        <f t="shared" si="35"/>
        <v>654.52531977318085</v>
      </c>
      <c r="N169" s="25">
        <f>IF(I169&lt;&gt;"",SUM($M$10:M169),"")</f>
        <v>85783.773702421036</v>
      </c>
      <c r="O169" s="27">
        <f t="shared" si="36"/>
        <v>134216.22629757901</v>
      </c>
    </row>
    <row r="170" spans="1:15" x14ac:dyDescent="0.25">
      <c r="A170" s="54">
        <f t="shared" si="25"/>
        <v>160</v>
      </c>
      <c r="B170" s="6">
        <f t="shared" si="26"/>
        <v>46393</v>
      </c>
      <c r="C170" s="27">
        <f t="shared" si="27"/>
        <v>996.35013903808499</v>
      </c>
      <c r="D170" s="27">
        <f t="shared" si="28"/>
        <v>322.71518222239229</v>
      </c>
      <c r="E170" s="27">
        <f t="shared" si="29"/>
        <v>673.6349568156927</v>
      </c>
      <c r="F170" s="25">
        <f>IF(A170&lt;&gt;"",SUM($E$10:E170),"")</f>
        <v>89793.558231597868</v>
      </c>
      <c r="G170" s="27">
        <f t="shared" si="30"/>
        <v>135206.44176840212</v>
      </c>
      <c r="I170" s="54">
        <f t="shared" si="31"/>
        <v>160</v>
      </c>
      <c r="J170" s="6">
        <f t="shared" si="32"/>
        <v>46393</v>
      </c>
      <c r="K170" s="27">
        <f t="shared" si="33"/>
        <v>996.35013903808499</v>
      </c>
      <c r="L170" s="27">
        <f t="shared" si="34"/>
        <v>340.16594959558893</v>
      </c>
      <c r="M170" s="27">
        <f t="shared" si="35"/>
        <v>656.18418944249606</v>
      </c>
      <c r="N170" s="25">
        <f>IF(I170&lt;&gt;"",SUM($M$10:M170),"")</f>
        <v>86439.957891863538</v>
      </c>
      <c r="O170" s="27">
        <f t="shared" si="36"/>
        <v>133560.04210813652</v>
      </c>
    </row>
    <row r="171" spans="1:15" x14ac:dyDescent="0.25">
      <c r="A171" s="54">
        <f t="shared" si="25"/>
        <v>161</v>
      </c>
      <c r="B171" s="6">
        <f t="shared" si="26"/>
        <v>46424</v>
      </c>
      <c r="C171" s="27">
        <f t="shared" si="27"/>
        <v>996.35013903808499</v>
      </c>
      <c r="D171" s="27">
        <f t="shared" si="28"/>
        <v>321.11529919995502</v>
      </c>
      <c r="E171" s="27">
        <f t="shared" si="29"/>
        <v>675.23483983813003</v>
      </c>
      <c r="F171" s="25">
        <f>IF(A171&lt;&gt;"",SUM($E$10:E171),"")</f>
        <v>90468.793071435997</v>
      </c>
      <c r="G171" s="27">
        <f t="shared" si="30"/>
        <v>134531.206928564</v>
      </c>
      <c r="I171" s="54">
        <f t="shared" si="31"/>
        <v>161</v>
      </c>
      <c r="J171" s="6">
        <f t="shared" si="32"/>
        <v>46424</v>
      </c>
      <c r="K171" s="27">
        <f t="shared" si="33"/>
        <v>996.35013903808499</v>
      </c>
      <c r="L171" s="27">
        <f t="shared" si="34"/>
        <v>338.502875583834</v>
      </c>
      <c r="M171" s="27">
        <f t="shared" si="35"/>
        <v>657.84726345425099</v>
      </c>
      <c r="N171" s="25">
        <f>IF(I171&lt;&gt;"",SUM($M$10:M171),"")</f>
        <v>87097.805155317794</v>
      </c>
      <c r="O171" s="27">
        <f t="shared" si="36"/>
        <v>132902.19484468226</v>
      </c>
    </row>
    <row r="172" spans="1:15" x14ac:dyDescent="0.25">
      <c r="A172" s="54">
        <f t="shared" si="25"/>
        <v>162</v>
      </c>
      <c r="B172" s="6">
        <f t="shared" si="26"/>
        <v>46452</v>
      </c>
      <c r="C172" s="27">
        <f t="shared" si="27"/>
        <v>996.35013903808499</v>
      </c>
      <c r="D172" s="27">
        <f t="shared" si="28"/>
        <v>319.51161645533949</v>
      </c>
      <c r="E172" s="27">
        <f t="shared" si="29"/>
        <v>676.83852258274555</v>
      </c>
      <c r="F172" s="25">
        <f>IF(A172&lt;&gt;"",SUM($E$10:E172),"")</f>
        <v>91145.631594018749</v>
      </c>
      <c r="G172" s="27">
        <f t="shared" si="30"/>
        <v>133854.36840598125</v>
      </c>
      <c r="I172" s="54">
        <f t="shared" si="31"/>
        <v>162</v>
      </c>
      <c r="J172" s="6">
        <f t="shared" si="32"/>
        <v>46452</v>
      </c>
      <c r="K172" s="27">
        <f t="shared" si="33"/>
        <v>996.35013903808499</v>
      </c>
      <c r="L172" s="27">
        <f t="shared" si="34"/>
        <v>336.8355865738925</v>
      </c>
      <c r="M172" s="27">
        <f t="shared" si="35"/>
        <v>659.51455246419255</v>
      </c>
      <c r="N172" s="25">
        <f>IF(I172&lt;&gt;"",SUM($M$10:M172),"")</f>
        <v>87757.319707781993</v>
      </c>
      <c r="O172" s="27">
        <f t="shared" si="36"/>
        <v>132242.68029221808</v>
      </c>
    </row>
    <row r="173" spans="1:15" x14ac:dyDescent="0.25">
      <c r="A173" s="54">
        <f t="shared" si="25"/>
        <v>163</v>
      </c>
      <c r="B173" s="6">
        <f t="shared" si="26"/>
        <v>46483</v>
      </c>
      <c r="C173" s="27">
        <f t="shared" si="27"/>
        <v>996.35013903808499</v>
      </c>
      <c r="D173" s="27">
        <f t="shared" si="28"/>
        <v>317.90412496420544</v>
      </c>
      <c r="E173" s="27">
        <f t="shared" si="29"/>
        <v>678.4460140738795</v>
      </c>
      <c r="F173" s="25">
        <f>IF(A173&lt;&gt;"",SUM($E$10:E173),"")</f>
        <v>91824.07760809263</v>
      </c>
      <c r="G173" s="27">
        <f t="shared" si="30"/>
        <v>133175.92239190737</v>
      </c>
      <c r="I173" s="54">
        <f t="shared" si="31"/>
        <v>163</v>
      </c>
      <c r="J173" s="6">
        <f t="shared" si="32"/>
        <v>46483</v>
      </c>
      <c r="K173" s="27">
        <f t="shared" si="33"/>
        <v>996.35013903808499</v>
      </c>
      <c r="L173" s="27">
        <f t="shared" si="34"/>
        <v>335.16407188301093</v>
      </c>
      <c r="M173" s="27">
        <f t="shared" si="35"/>
        <v>661.18606715507406</v>
      </c>
      <c r="N173" s="25">
        <f>IF(I173&lt;&gt;"",SUM($M$10:M173),"")</f>
        <v>88418.505774937061</v>
      </c>
      <c r="O173" s="27">
        <f t="shared" si="36"/>
        <v>131581.49422506301</v>
      </c>
    </row>
    <row r="174" spans="1:15" x14ac:dyDescent="0.25">
      <c r="A174" s="54">
        <f t="shared" si="25"/>
        <v>164</v>
      </c>
      <c r="B174" s="6">
        <f t="shared" si="26"/>
        <v>46513</v>
      </c>
      <c r="C174" s="27">
        <f t="shared" si="27"/>
        <v>996.35013903808499</v>
      </c>
      <c r="D174" s="27">
        <f t="shared" si="28"/>
        <v>316.29281568078</v>
      </c>
      <c r="E174" s="27">
        <f t="shared" si="29"/>
        <v>680.05732335730499</v>
      </c>
      <c r="F174" s="25">
        <f>IF(A174&lt;&gt;"",SUM($E$10:E174),"")</f>
        <v>92504.134931449938</v>
      </c>
      <c r="G174" s="27">
        <f t="shared" si="30"/>
        <v>132495.86506855005</v>
      </c>
      <c r="I174" s="54">
        <f t="shared" si="31"/>
        <v>164</v>
      </c>
      <c r="J174" s="6">
        <f t="shared" si="32"/>
        <v>46513</v>
      </c>
      <c r="K174" s="27">
        <f t="shared" si="33"/>
        <v>996.35013903808499</v>
      </c>
      <c r="L174" s="27">
        <f t="shared" si="34"/>
        <v>333.48832080136071</v>
      </c>
      <c r="M174" s="27">
        <f t="shared" si="35"/>
        <v>662.86181823672428</v>
      </c>
      <c r="N174" s="25">
        <f>IF(I174&lt;&gt;"",SUM($M$10:M174),"")</f>
        <v>89081.367593173782</v>
      </c>
      <c r="O174" s="27">
        <f t="shared" si="36"/>
        <v>130918.63240682629</v>
      </c>
    </row>
    <row r="175" spans="1:15" x14ac:dyDescent="0.25">
      <c r="A175" s="54">
        <f t="shared" si="25"/>
        <v>165</v>
      </c>
      <c r="B175" s="6">
        <f t="shared" si="26"/>
        <v>46544</v>
      </c>
      <c r="C175" s="27">
        <f t="shared" si="27"/>
        <v>996.35013903808499</v>
      </c>
      <c r="D175" s="27">
        <f t="shared" si="28"/>
        <v>314.67767953780634</v>
      </c>
      <c r="E175" s="27">
        <f t="shared" si="29"/>
        <v>681.67245950027859</v>
      </c>
      <c r="F175" s="25">
        <f>IF(A175&lt;&gt;"",SUM($E$10:E175),"")</f>
        <v>93185.807390950213</v>
      </c>
      <c r="G175" s="27">
        <f t="shared" si="30"/>
        <v>131814.19260904979</v>
      </c>
      <c r="I175" s="54">
        <f t="shared" si="31"/>
        <v>165</v>
      </c>
      <c r="J175" s="6">
        <f t="shared" si="32"/>
        <v>46544</v>
      </c>
      <c r="K175" s="27">
        <f t="shared" si="33"/>
        <v>996.35013903808499</v>
      </c>
      <c r="L175" s="27">
        <f t="shared" si="34"/>
        <v>331.80832259196973</v>
      </c>
      <c r="M175" s="27">
        <f t="shared" si="35"/>
        <v>664.54181644611526</v>
      </c>
      <c r="N175" s="25">
        <f>IF(I175&lt;&gt;"",SUM($M$10:M175),"")</f>
        <v>89745.909409619897</v>
      </c>
      <c r="O175" s="27">
        <f t="shared" si="36"/>
        <v>130254.09059038018</v>
      </c>
    </row>
    <row r="176" spans="1:15" x14ac:dyDescent="0.25">
      <c r="A176" s="54">
        <f t="shared" si="25"/>
        <v>166</v>
      </c>
      <c r="B176" s="6">
        <f t="shared" si="26"/>
        <v>46574</v>
      </c>
      <c r="C176" s="27">
        <f t="shared" si="27"/>
        <v>996.35013903808499</v>
      </c>
      <c r="D176" s="27">
        <f t="shared" si="28"/>
        <v>313.05870744649326</v>
      </c>
      <c r="E176" s="27">
        <f t="shared" si="29"/>
        <v>683.29143159159173</v>
      </c>
      <c r="F176" s="25">
        <f>IF(A176&lt;&gt;"",SUM($E$10:E176),"")</f>
        <v>93869.098822541811</v>
      </c>
      <c r="G176" s="27">
        <f t="shared" si="30"/>
        <v>131130.90117745817</v>
      </c>
      <c r="I176" s="54">
        <f t="shared" si="31"/>
        <v>166</v>
      </c>
      <c r="J176" s="6">
        <f t="shared" si="32"/>
        <v>46574</v>
      </c>
      <c r="K176" s="27">
        <f t="shared" si="33"/>
        <v>996.35013903808499</v>
      </c>
      <c r="L176" s="27">
        <f t="shared" si="34"/>
        <v>330.12406649065326</v>
      </c>
      <c r="M176" s="27">
        <f t="shared" si="35"/>
        <v>666.22607254743173</v>
      </c>
      <c r="N176" s="25">
        <f>IF(I176&lt;&gt;"",SUM($M$10:M176),"")</f>
        <v>90412.13548216733</v>
      </c>
      <c r="O176" s="27">
        <f t="shared" si="36"/>
        <v>129587.86451783274</v>
      </c>
    </row>
    <row r="177" spans="1:15" x14ac:dyDescent="0.25">
      <c r="A177" s="54">
        <f t="shared" si="25"/>
        <v>167</v>
      </c>
      <c r="B177" s="6">
        <f t="shared" si="26"/>
        <v>46605</v>
      </c>
      <c r="C177" s="27">
        <f t="shared" si="27"/>
        <v>996.35013903808499</v>
      </c>
      <c r="D177" s="27">
        <f t="shared" si="28"/>
        <v>311.43589029646313</v>
      </c>
      <c r="E177" s="27">
        <f t="shared" si="29"/>
        <v>684.9142487416218</v>
      </c>
      <c r="F177" s="25">
        <f>IF(A177&lt;&gt;"",SUM($E$10:E177),"")</f>
        <v>94554.013071283436</v>
      </c>
      <c r="G177" s="27">
        <f t="shared" si="30"/>
        <v>130445.98692871656</v>
      </c>
      <c r="I177" s="54">
        <f t="shared" si="31"/>
        <v>167</v>
      </c>
      <c r="J177" s="6">
        <f t="shared" si="32"/>
        <v>46605</v>
      </c>
      <c r="K177" s="27">
        <f t="shared" si="33"/>
        <v>996.35013903808499</v>
      </c>
      <c r="L177" s="27">
        <f t="shared" si="34"/>
        <v>328.43554170594524</v>
      </c>
      <c r="M177" s="27">
        <f t="shared" si="35"/>
        <v>667.91459733213969</v>
      </c>
      <c r="N177" s="25">
        <f>IF(I177&lt;&gt;"",SUM($M$10:M177),"")</f>
        <v>91080.050079499473</v>
      </c>
      <c r="O177" s="27">
        <f t="shared" si="36"/>
        <v>128919.9499205006</v>
      </c>
    </row>
    <row r="178" spans="1:15" x14ac:dyDescent="0.25">
      <c r="A178" s="54">
        <f t="shared" si="25"/>
        <v>168</v>
      </c>
      <c r="B178" s="6">
        <f t="shared" si="26"/>
        <v>46636</v>
      </c>
      <c r="C178" s="27">
        <f t="shared" si="27"/>
        <v>996.35013903808499</v>
      </c>
      <c r="D178" s="27">
        <f t="shared" si="28"/>
        <v>309.80921895570185</v>
      </c>
      <c r="E178" s="27">
        <f t="shared" si="29"/>
        <v>686.54092008238308</v>
      </c>
      <c r="F178" s="25">
        <f>IF(A178&lt;&gt;"",SUM($E$10:E178),"")</f>
        <v>95240.553991365814</v>
      </c>
      <c r="G178" s="27">
        <f t="shared" si="30"/>
        <v>129759.44600863419</v>
      </c>
      <c r="I178" s="54">
        <f t="shared" si="31"/>
        <v>168</v>
      </c>
      <c r="J178" s="6">
        <f t="shared" si="32"/>
        <v>46636</v>
      </c>
      <c r="K178" s="27">
        <f t="shared" si="33"/>
        <v>996.35013903808499</v>
      </c>
      <c r="L178" s="27">
        <f t="shared" si="34"/>
        <v>326.74273741902914</v>
      </c>
      <c r="M178" s="27">
        <f t="shared" si="35"/>
        <v>669.60740161905585</v>
      </c>
      <c r="N178" s="25">
        <f>IF(I178&lt;&gt;"",SUM($M$10:M178),"")</f>
        <v>91749.657481118527</v>
      </c>
      <c r="O178" s="27">
        <f t="shared" si="36"/>
        <v>128250.34251888155</v>
      </c>
    </row>
    <row r="179" spans="1:15" x14ac:dyDescent="0.25">
      <c r="A179" s="54">
        <f t="shared" si="25"/>
        <v>169</v>
      </c>
      <c r="B179" s="6">
        <f t="shared" si="26"/>
        <v>46666</v>
      </c>
      <c r="C179" s="27">
        <f t="shared" si="27"/>
        <v>996.35013903808499</v>
      </c>
      <c r="D179" s="27">
        <f t="shared" si="28"/>
        <v>308.17868427050621</v>
      </c>
      <c r="E179" s="27">
        <f t="shared" si="29"/>
        <v>688.17145476757878</v>
      </c>
      <c r="F179" s="25">
        <f>IF(A179&lt;&gt;"",SUM($E$10:E179),"")</f>
        <v>95928.725446133394</v>
      </c>
      <c r="G179" s="27">
        <f t="shared" si="30"/>
        <v>129071.27455386661</v>
      </c>
      <c r="I179" s="54">
        <f t="shared" si="31"/>
        <v>169</v>
      </c>
      <c r="J179" s="6">
        <f t="shared" si="32"/>
        <v>46666</v>
      </c>
      <c r="K179" s="27">
        <f t="shared" si="33"/>
        <v>996.35013903808499</v>
      </c>
      <c r="L179" s="27">
        <f t="shared" si="34"/>
        <v>325.04564278366843</v>
      </c>
      <c r="M179" s="27">
        <f t="shared" si="35"/>
        <v>671.30449625441656</v>
      </c>
      <c r="N179" s="25">
        <f>IF(I179&lt;&gt;"",SUM($M$10:M179),"")</f>
        <v>92420.96197737295</v>
      </c>
      <c r="O179" s="27">
        <f t="shared" si="36"/>
        <v>127579.03802262712</v>
      </c>
    </row>
    <row r="180" spans="1:15" x14ac:dyDescent="0.25">
      <c r="A180" s="54">
        <f t="shared" si="25"/>
        <v>170</v>
      </c>
      <c r="B180" s="6">
        <f t="shared" si="26"/>
        <v>46697</v>
      </c>
      <c r="C180" s="27">
        <f t="shared" si="27"/>
        <v>996.35013903808499</v>
      </c>
      <c r="D180" s="27">
        <f t="shared" si="28"/>
        <v>306.54427706543316</v>
      </c>
      <c r="E180" s="27">
        <f t="shared" si="29"/>
        <v>689.80586197265188</v>
      </c>
      <c r="F180" s="25">
        <f>IF(A180&lt;&gt;"",SUM($E$10:E180),"")</f>
        <v>96618.531308106045</v>
      </c>
      <c r="G180" s="27">
        <f t="shared" si="30"/>
        <v>128381.46869189396</v>
      </c>
      <c r="I180" s="54">
        <f t="shared" si="31"/>
        <v>170</v>
      </c>
      <c r="J180" s="6">
        <f t="shared" si="32"/>
        <v>46697</v>
      </c>
      <c r="K180" s="27">
        <f t="shared" si="33"/>
        <v>996.35013903808499</v>
      </c>
      <c r="L180" s="27">
        <f t="shared" si="34"/>
        <v>323.3442469261372</v>
      </c>
      <c r="M180" s="27">
        <f t="shared" si="35"/>
        <v>673.00589211194779</v>
      </c>
      <c r="N180" s="25">
        <f>IF(I180&lt;&gt;"",SUM($M$10:M180),"")</f>
        <v>93093.967869484899</v>
      </c>
      <c r="O180" s="27">
        <f t="shared" si="36"/>
        <v>126906.03213051517</v>
      </c>
    </row>
    <row r="181" spans="1:15" x14ac:dyDescent="0.25">
      <c r="A181" s="54">
        <f t="shared" si="25"/>
        <v>171</v>
      </c>
      <c r="B181" s="6">
        <f t="shared" si="26"/>
        <v>46727</v>
      </c>
      <c r="C181" s="27">
        <f t="shared" si="27"/>
        <v>996.35013903808499</v>
      </c>
      <c r="D181" s="27">
        <f t="shared" si="28"/>
        <v>304.90598814324812</v>
      </c>
      <c r="E181" s="27">
        <f t="shared" si="29"/>
        <v>691.44415089483687</v>
      </c>
      <c r="F181" s="25">
        <f>IF(A181&lt;&gt;"",SUM($E$10:E181),"")</f>
        <v>97309.975459000882</v>
      </c>
      <c r="G181" s="27">
        <f t="shared" si="30"/>
        <v>127690.02454099912</v>
      </c>
      <c r="I181" s="54">
        <f t="shared" si="31"/>
        <v>171</v>
      </c>
      <c r="J181" s="6">
        <f t="shared" si="32"/>
        <v>46727</v>
      </c>
      <c r="K181" s="27">
        <f t="shared" si="33"/>
        <v>996.35013903808499</v>
      </c>
      <c r="L181" s="27">
        <f t="shared" si="34"/>
        <v>321.63853894515057</v>
      </c>
      <c r="M181" s="27">
        <f t="shared" si="35"/>
        <v>674.71160009293442</v>
      </c>
      <c r="N181" s="25">
        <f>IF(I181&lt;&gt;"",SUM($M$10:M181),"")</f>
        <v>93768.679469577837</v>
      </c>
      <c r="O181" s="27">
        <f t="shared" si="36"/>
        <v>126231.32053042224</v>
      </c>
    </row>
    <row r="182" spans="1:15" x14ac:dyDescent="0.25">
      <c r="A182" s="54">
        <f t="shared" si="25"/>
        <v>172</v>
      </c>
      <c r="B182" s="6">
        <f t="shared" si="26"/>
        <v>46758</v>
      </c>
      <c r="C182" s="27">
        <f t="shared" si="27"/>
        <v>996.35013903808499</v>
      </c>
      <c r="D182" s="27">
        <f t="shared" si="28"/>
        <v>303.26380828487288</v>
      </c>
      <c r="E182" s="27">
        <f t="shared" si="29"/>
        <v>693.08633075321211</v>
      </c>
      <c r="F182" s="25">
        <f>IF(A182&lt;&gt;"",SUM($E$10:E182),"")</f>
        <v>98003.061789754094</v>
      </c>
      <c r="G182" s="27">
        <f t="shared" si="30"/>
        <v>126996.93821024591</v>
      </c>
      <c r="I182" s="54">
        <f t="shared" si="31"/>
        <v>172</v>
      </c>
      <c r="J182" s="6">
        <f t="shared" si="32"/>
        <v>46758</v>
      </c>
      <c r="K182" s="27">
        <f t="shared" si="33"/>
        <v>996.35013903808499</v>
      </c>
      <c r="L182" s="27">
        <f t="shared" si="34"/>
        <v>319.92850791179472</v>
      </c>
      <c r="M182" s="27">
        <f t="shared" si="35"/>
        <v>676.42163112629032</v>
      </c>
      <c r="N182" s="25">
        <f>IF(I182&lt;&gt;"",SUM($M$10:M182),"")</f>
        <v>94445.101100704123</v>
      </c>
      <c r="O182" s="27">
        <f t="shared" si="36"/>
        <v>125554.89889929595</v>
      </c>
    </row>
    <row r="183" spans="1:15" x14ac:dyDescent="0.25">
      <c r="A183" s="54">
        <f t="shared" si="25"/>
        <v>173</v>
      </c>
      <c r="B183" s="6">
        <f t="shared" si="26"/>
        <v>46789</v>
      </c>
      <c r="C183" s="27">
        <f t="shared" si="27"/>
        <v>996.35013903808499</v>
      </c>
      <c r="D183" s="27">
        <f t="shared" si="28"/>
        <v>301.61772824933399</v>
      </c>
      <c r="E183" s="27">
        <f t="shared" si="29"/>
        <v>694.73241078875094</v>
      </c>
      <c r="F183" s="25">
        <f>IF(A183&lt;&gt;"",SUM($E$10:E183),"")</f>
        <v>98697.794200542849</v>
      </c>
      <c r="G183" s="27">
        <f t="shared" si="30"/>
        <v>126302.20579945715</v>
      </c>
      <c r="I183" s="54">
        <f t="shared" si="31"/>
        <v>173</v>
      </c>
      <c r="J183" s="6">
        <f t="shared" si="32"/>
        <v>46789</v>
      </c>
      <c r="K183" s="27">
        <f t="shared" si="33"/>
        <v>996.35013903808499</v>
      </c>
      <c r="L183" s="27">
        <f t="shared" si="34"/>
        <v>318.21414286945691</v>
      </c>
      <c r="M183" s="27">
        <f t="shared" si="35"/>
        <v>678.13599616862803</v>
      </c>
      <c r="N183" s="25">
        <f>IF(I183&lt;&gt;"",SUM($M$10:M183),"")</f>
        <v>95123.237096872748</v>
      </c>
      <c r="O183" s="27">
        <f t="shared" si="36"/>
        <v>124876.76290312732</v>
      </c>
    </row>
    <row r="184" spans="1:15" x14ac:dyDescent="0.25">
      <c r="A184" s="54">
        <f t="shared" si="25"/>
        <v>174</v>
      </c>
      <c r="B184" s="6">
        <f t="shared" si="26"/>
        <v>46818</v>
      </c>
      <c r="C184" s="27">
        <f t="shared" si="27"/>
        <v>996.35013903808499</v>
      </c>
      <c r="D184" s="27">
        <f t="shared" si="28"/>
        <v>299.96773877371072</v>
      </c>
      <c r="E184" s="27">
        <f t="shared" si="29"/>
        <v>696.38240026437427</v>
      </c>
      <c r="F184" s="25">
        <f>IF(A184&lt;&gt;"",SUM($E$10:E184),"")</f>
        <v>99394.17660080723</v>
      </c>
      <c r="G184" s="27">
        <f t="shared" si="30"/>
        <v>125605.82339919277</v>
      </c>
      <c r="I184" s="54">
        <f t="shared" si="31"/>
        <v>174</v>
      </c>
      <c r="J184" s="6">
        <f t="shared" si="32"/>
        <v>46818</v>
      </c>
      <c r="K184" s="27">
        <f t="shared" si="33"/>
        <v>996.35013903808499</v>
      </c>
      <c r="L184" s="27">
        <f t="shared" si="34"/>
        <v>316.49543283375527</v>
      </c>
      <c r="M184" s="27">
        <f t="shared" si="35"/>
        <v>679.85470620432966</v>
      </c>
      <c r="N184" s="25">
        <f>IF(I184&lt;&gt;"",SUM($M$10:M184),"")</f>
        <v>95803.091803077084</v>
      </c>
      <c r="O184" s="27">
        <f t="shared" si="36"/>
        <v>124196.90819692299</v>
      </c>
    </row>
    <row r="185" spans="1:15" x14ac:dyDescent="0.25">
      <c r="A185" s="54">
        <f t="shared" si="25"/>
        <v>175</v>
      </c>
      <c r="B185" s="6">
        <f t="shared" si="26"/>
        <v>46849</v>
      </c>
      <c r="C185" s="27">
        <f t="shared" si="27"/>
        <v>996.35013903808499</v>
      </c>
      <c r="D185" s="27">
        <f t="shared" si="28"/>
        <v>298.31383057308284</v>
      </c>
      <c r="E185" s="27">
        <f t="shared" si="29"/>
        <v>698.03630846500209</v>
      </c>
      <c r="F185" s="25">
        <f>IF(A185&lt;&gt;"",SUM($E$10:E185),"")</f>
        <v>100092.21290927223</v>
      </c>
      <c r="G185" s="27">
        <f t="shared" si="30"/>
        <v>124907.78709072777</v>
      </c>
      <c r="I185" s="54">
        <f t="shared" si="31"/>
        <v>175</v>
      </c>
      <c r="J185" s="6">
        <f t="shared" si="32"/>
        <v>46849</v>
      </c>
      <c r="K185" s="27">
        <f t="shared" si="33"/>
        <v>996.35013903808499</v>
      </c>
      <c r="L185" s="27">
        <f t="shared" si="34"/>
        <v>314.77236679246846</v>
      </c>
      <c r="M185" s="27">
        <f t="shared" si="35"/>
        <v>681.57777224561653</v>
      </c>
      <c r="N185" s="25">
        <f>IF(I185&lt;&gt;"",SUM($M$10:M185),"")</f>
        <v>96484.669575322696</v>
      </c>
      <c r="O185" s="27">
        <f t="shared" si="36"/>
        <v>123515.33042467738</v>
      </c>
    </row>
    <row r="186" spans="1:15" x14ac:dyDescent="0.25">
      <c r="A186" s="54">
        <f t="shared" si="25"/>
        <v>176</v>
      </c>
      <c r="B186" s="6">
        <f t="shared" si="26"/>
        <v>46879</v>
      </c>
      <c r="C186" s="27">
        <f t="shared" si="27"/>
        <v>996.35013903808499</v>
      </c>
      <c r="D186" s="27">
        <f t="shared" si="28"/>
        <v>296.65599434047846</v>
      </c>
      <c r="E186" s="27">
        <f t="shared" si="29"/>
        <v>699.69414469760659</v>
      </c>
      <c r="F186" s="25">
        <f>IF(A186&lt;&gt;"",SUM($E$10:E186),"")</f>
        <v>100791.90705396984</v>
      </c>
      <c r="G186" s="27">
        <f t="shared" si="30"/>
        <v>124208.09294603016</v>
      </c>
      <c r="I186" s="54">
        <f t="shared" si="31"/>
        <v>176</v>
      </c>
      <c r="J186" s="6">
        <f t="shared" si="32"/>
        <v>46879</v>
      </c>
      <c r="K186" s="27">
        <f t="shared" si="33"/>
        <v>996.35013903808499</v>
      </c>
      <c r="L186" s="27">
        <f t="shared" si="34"/>
        <v>313.04493370546504</v>
      </c>
      <c r="M186" s="27">
        <f t="shared" si="35"/>
        <v>683.30520533261995</v>
      </c>
      <c r="N186" s="25">
        <f>IF(I186&lt;&gt;"",SUM($M$10:M186),"")</f>
        <v>97167.974780655321</v>
      </c>
      <c r="O186" s="27">
        <f t="shared" si="36"/>
        <v>122832.02521934475</v>
      </c>
    </row>
    <row r="187" spans="1:15" x14ac:dyDescent="0.25">
      <c r="A187" s="54">
        <f t="shared" si="25"/>
        <v>177</v>
      </c>
      <c r="B187" s="6">
        <f t="shared" si="26"/>
        <v>46910</v>
      </c>
      <c r="C187" s="27">
        <f t="shared" si="27"/>
        <v>996.35013903808499</v>
      </c>
      <c r="D187" s="27">
        <f t="shared" si="28"/>
        <v>294.99422074682161</v>
      </c>
      <c r="E187" s="27">
        <f t="shared" si="29"/>
        <v>701.35591829126338</v>
      </c>
      <c r="F187" s="25">
        <f>IF(A187&lt;&gt;"",SUM($E$10:E187),"")</f>
        <v>101493.2629722611</v>
      </c>
      <c r="G187" s="27">
        <f t="shared" si="30"/>
        <v>123506.7370277389</v>
      </c>
      <c r="I187" s="54">
        <f t="shared" si="31"/>
        <v>177</v>
      </c>
      <c r="J187" s="6">
        <f t="shared" si="32"/>
        <v>46910</v>
      </c>
      <c r="K187" s="27">
        <f t="shared" si="33"/>
        <v>996.35013903808499</v>
      </c>
      <c r="L187" s="27">
        <f t="shared" si="34"/>
        <v>311.31312250463282</v>
      </c>
      <c r="M187" s="27">
        <f t="shared" si="35"/>
        <v>685.03701653345217</v>
      </c>
      <c r="N187" s="25">
        <f>IF(I187&lt;&gt;"",SUM($M$10:M187),"")</f>
        <v>97853.011797188767</v>
      </c>
      <c r="O187" s="27">
        <f t="shared" si="36"/>
        <v>122146.98820281131</v>
      </c>
    </row>
    <row r="188" spans="1:15" x14ac:dyDescent="0.25">
      <c r="A188" s="54">
        <f t="shared" si="25"/>
        <v>178</v>
      </c>
      <c r="B188" s="6">
        <f t="shared" si="26"/>
        <v>46940</v>
      </c>
      <c r="C188" s="27">
        <f t="shared" si="27"/>
        <v>996.35013903808499</v>
      </c>
      <c r="D188" s="27">
        <f t="shared" si="28"/>
        <v>293.32850044087985</v>
      </c>
      <c r="E188" s="27">
        <f t="shared" si="29"/>
        <v>703.02163859720508</v>
      </c>
      <c r="F188" s="25">
        <f>IF(A188&lt;&gt;"",SUM($E$10:E188),"")</f>
        <v>102196.2846108583</v>
      </c>
      <c r="G188" s="27">
        <f t="shared" si="30"/>
        <v>122803.7153891417</v>
      </c>
      <c r="I188" s="54">
        <f t="shared" si="31"/>
        <v>178</v>
      </c>
      <c r="J188" s="6">
        <f t="shared" si="32"/>
        <v>46940</v>
      </c>
      <c r="K188" s="27">
        <f t="shared" si="33"/>
        <v>996.35013903808499</v>
      </c>
      <c r="L188" s="27">
        <f t="shared" si="34"/>
        <v>309.57692209380787</v>
      </c>
      <c r="M188" s="27">
        <f t="shared" si="35"/>
        <v>686.77321694427712</v>
      </c>
      <c r="N188" s="25">
        <f>IF(I188&lt;&gt;"",SUM($M$10:M188),"")</f>
        <v>98539.785014133042</v>
      </c>
      <c r="O188" s="27">
        <f t="shared" si="36"/>
        <v>121460.21498586703</v>
      </c>
    </row>
    <row r="189" spans="1:15" x14ac:dyDescent="0.25">
      <c r="A189" s="54">
        <f t="shared" si="25"/>
        <v>179</v>
      </c>
      <c r="B189" s="6">
        <f t="shared" si="26"/>
        <v>46971</v>
      </c>
      <c r="C189" s="27">
        <f t="shared" si="27"/>
        <v>996.35013903808499</v>
      </c>
      <c r="D189" s="27">
        <f t="shared" si="28"/>
        <v>291.65882404921155</v>
      </c>
      <c r="E189" s="27">
        <f t="shared" si="29"/>
        <v>704.6913149888735</v>
      </c>
      <c r="F189" s="25">
        <f>IF(A189&lt;&gt;"",SUM($E$10:E189),"")</f>
        <v>102900.97592584717</v>
      </c>
      <c r="G189" s="27">
        <f t="shared" si="30"/>
        <v>122099.02407415283</v>
      </c>
      <c r="I189" s="54">
        <f t="shared" si="31"/>
        <v>179</v>
      </c>
      <c r="J189" s="6">
        <f t="shared" si="32"/>
        <v>46971</v>
      </c>
      <c r="K189" s="27">
        <f t="shared" si="33"/>
        <v>996.35013903808499</v>
      </c>
      <c r="L189" s="27">
        <f t="shared" si="34"/>
        <v>307.83632134870345</v>
      </c>
      <c r="M189" s="27">
        <f t="shared" si="35"/>
        <v>688.51381768938154</v>
      </c>
      <c r="N189" s="25">
        <f>IF(I189&lt;&gt;"",SUM($M$10:M189),"")</f>
        <v>99228.298831822423</v>
      </c>
      <c r="O189" s="27">
        <f t="shared" si="36"/>
        <v>120771.70116817765</v>
      </c>
    </row>
    <row r="190" spans="1:15" x14ac:dyDescent="0.25">
      <c r="A190" s="54">
        <f t="shared" si="25"/>
        <v>180</v>
      </c>
      <c r="B190" s="6">
        <f t="shared" si="26"/>
        <v>47002</v>
      </c>
      <c r="C190" s="27">
        <f t="shared" si="27"/>
        <v>996.35013903808499</v>
      </c>
      <c r="D190" s="27">
        <f t="shared" si="28"/>
        <v>289.98518217611297</v>
      </c>
      <c r="E190" s="27">
        <f t="shared" si="29"/>
        <v>706.36495686197202</v>
      </c>
      <c r="F190" s="25">
        <f>IF(A190&lt;&gt;"",SUM($E$10:E190),"")</f>
        <v>103607.34088270915</v>
      </c>
      <c r="G190" s="27">
        <f t="shared" si="30"/>
        <v>121392.65911729085</v>
      </c>
      <c r="I190" s="54">
        <f t="shared" si="31"/>
        <v>180</v>
      </c>
      <c r="J190" s="6">
        <f t="shared" si="32"/>
        <v>47002</v>
      </c>
      <c r="K190" s="27">
        <f t="shared" si="33"/>
        <v>996.35013903808499</v>
      </c>
      <c r="L190" s="27">
        <f t="shared" si="34"/>
        <v>306.09130911683877</v>
      </c>
      <c r="M190" s="27">
        <f t="shared" si="35"/>
        <v>690.25882992124616</v>
      </c>
      <c r="N190" s="25">
        <f>IF(I190&lt;&gt;"",SUM($M$10:M190),"")</f>
        <v>99918.557661743675</v>
      </c>
      <c r="O190" s="27">
        <f t="shared" si="36"/>
        <v>120081.4423382564</v>
      </c>
    </row>
    <row r="191" spans="1:15" x14ac:dyDescent="0.25">
      <c r="A191" s="54">
        <f t="shared" si="25"/>
        <v>181</v>
      </c>
      <c r="B191" s="6">
        <f t="shared" si="26"/>
        <v>47032</v>
      </c>
      <c r="C191" s="27">
        <f t="shared" si="27"/>
        <v>996.35013903808499</v>
      </c>
      <c r="D191" s="27">
        <f t="shared" si="28"/>
        <v>288.30756540356577</v>
      </c>
      <c r="E191" s="27">
        <f t="shared" si="29"/>
        <v>708.04257363451916</v>
      </c>
      <c r="F191" s="25">
        <f>IF(A191&lt;&gt;"",SUM($E$10:E191),"")</f>
        <v>104315.38345634367</v>
      </c>
      <c r="G191" s="27">
        <f t="shared" si="30"/>
        <v>120684.61654365633</v>
      </c>
      <c r="I191" s="54">
        <f t="shared" si="31"/>
        <v>181</v>
      </c>
      <c r="J191" s="6">
        <f t="shared" si="32"/>
        <v>47032</v>
      </c>
      <c r="K191" s="27">
        <f t="shared" si="33"/>
        <v>996.35013903808499</v>
      </c>
      <c r="L191" s="27">
        <f t="shared" si="34"/>
        <v>304.34187421746748</v>
      </c>
      <c r="M191" s="27">
        <f t="shared" si="35"/>
        <v>692.00826482061757</v>
      </c>
      <c r="N191" s="25">
        <f>IF(I191&lt;&gt;"",SUM($M$10:M191),"")</f>
        <v>100610.56592656429</v>
      </c>
      <c r="O191" s="27">
        <f t="shared" si="36"/>
        <v>119389.43407343578</v>
      </c>
    </row>
    <row r="192" spans="1:15" x14ac:dyDescent="0.25">
      <c r="A192" s="54">
        <f t="shared" si="25"/>
        <v>182</v>
      </c>
      <c r="B192" s="6">
        <f t="shared" si="26"/>
        <v>47063</v>
      </c>
      <c r="C192" s="27">
        <f t="shared" si="27"/>
        <v>996.35013903808499</v>
      </c>
      <c r="D192" s="27">
        <f t="shared" si="28"/>
        <v>286.62596429118378</v>
      </c>
      <c r="E192" s="27">
        <f t="shared" si="29"/>
        <v>709.72417474690121</v>
      </c>
      <c r="F192" s="25">
        <f>IF(A192&lt;&gt;"",SUM($E$10:E192),"")</f>
        <v>105025.10763109056</v>
      </c>
      <c r="G192" s="27">
        <f t="shared" si="30"/>
        <v>119974.89236890944</v>
      </c>
      <c r="I192" s="54">
        <f t="shared" si="31"/>
        <v>182</v>
      </c>
      <c r="J192" s="6">
        <f t="shared" si="32"/>
        <v>47063</v>
      </c>
      <c r="K192" s="27">
        <f t="shared" si="33"/>
        <v>996.35013903808499</v>
      </c>
      <c r="L192" s="27">
        <f t="shared" si="34"/>
        <v>302.58800544150603</v>
      </c>
      <c r="M192" s="27">
        <f t="shared" si="35"/>
        <v>693.76213359657891</v>
      </c>
      <c r="N192" s="25">
        <f>IF(I192&lt;&gt;"",SUM($M$10:M192),"")</f>
        <v>101304.32806016087</v>
      </c>
      <c r="O192" s="27">
        <f t="shared" si="36"/>
        <v>118695.6719398392</v>
      </c>
    </row>
    <row r="193" spans="1:15" x14ac:dyDescent="0.25">
      <c r="A193" s="54">
        <f t="shared" si="25"/>
        <v>183</v>
      </c>
      <c r="B193" s="6">
        <f t="shared" si="26"/>
        <v>47093</v>
      </c>
      <c r="C193" s="27">
        <f t="shared" si="27"/>
        <v>996.35013903808499</v>
      </c>
      <c r="D193" s="27">
        <f t="shared" si="28"/>
        <v>284.94036937615988</v>
      </c>
      <c r="E193" s="27">
        <f t="shared" si="29"/>
        <v>711.40976966192511</v>
      </c>
      <c r="F193" s="25">
        <f>IF(A193&lt;&gt;"",SUM($E$10:E193),"")</f>
        <v>105736.51740075249</v>
      </c>
      <c r="G193" s="27">
        <f t="shared" si="30"/>
        <v>119263.48259924751</v>
      </c>
      <c r="I193" s="54">
        <f t="shared" si="31"/>
        <v>183</v>
      </c>
      <c r="J193" s="6">
        <f t="shared" si="32"/>
        <v>47093</v>
      </c>
      <c r="K193" s="27">
        <f t="shared" si="33"/>
        <v>996.35013903808499</v>
      </c>
      <c r="L193" s="27">
        <f t="shared" si="34"/>
        <v>300.82969155146185</v>
      </c>
      <c r="M193" s="27">
        <f t="shared" si="35"/>
        <v>695.5204474866232</v>
      </c>
      <c r="N193" s="25">
        <f>IF(I193&lt;&gt;"",SUM($M$10:M193),"")</f>
        <v>101999.84850764749</v>
      </c>
      <c r="O193" s="27">
        <f t="shared" si="36"/>
        <v>118000.15149235258</v>
      </c>
    </row>
    <row r="194" spans="1:15" x14ac:dyDescent="0.25">
      <c r="A194" s="54">
        <f t="shared" si="25"/>
        <v>184</v>
      </c>
      <c r="B194" s="6">
        <f t="shared" si="26"/>
        <v>47124</v>
      </c>
      <c r="C194" s="27">
        <f t="shared" si="27"/>
        <v>996.35013903808499</v>
      </c>
      <c r="D194" s="27">
        <f t="shared" si="28"/>
        <v>283.25077117321285</v>
      </c>
      <c r="E194" s="27">
        <f t="shared" si="29"/>
        <v>713.09936786487219</v>
      </c>
      <c r="F194" s="25">
        <f>IF(A194&lt;&gt;"",SUM($E$10:E194),"")</f>
        <v>106449.61676861736</v>
      </c>
      <c r="G194" s="27">
        <f t="shared" si="30"/>
        <v>118550.38323138264</v>
      </c>
      <c r="I194" s="54">
        <f t="shared" si="31"/>
        <v>184</v>
      </c>
      <c r="J194" s="6">
        <f t="shared" si="32"/>
        <v>47124</v>
      </c>
      <c r="K194" s="27">
        <f t="shared" si="33"/>
        <v>996.35013903808499</v>
      </c>
      <c r="L194" s="27">
        <f t="shared" si="34"/>
        <v>299.06692128136149</v>
      </c>
      <c r="M194" s="27">
        <f t="shared" si="35"/>
        <v>697.2832177567235</v>
      </c>
      <c r="N194" s="25">
        <f>IF(I194&lt;&gt;"",SUM($M$10:M194),"")</f>
        <v>102697.13172540421</v>
      </c>
      <c r="O194" s="27">
        <f t="shared" si="36"/>
        <v>117302.86827459586</v>
      </c>
    </row>
    <row r="195" spans="1:15" x14ac:dyDescent="0.25">
      <c r="A195" s="54">
        <f t="shared" si="25"/>
        <v>185</v>
      </c>
      <c r="B195" s="6">
        <f t="shared" si="26"/>
        <v>47155</v>
      </c>
      <c r="C195" s="27">
        <f t="shared" si="27"/>
        <v>996.35013903808499</v>
      </c>
      <c r="D195" s="27">
        <f t="shared" si="28"/>
        <v>281.55716017453375</v>
      </c>
      <c r="E195" s="27">
        <f t="shared" si="29"/>
        <v>714.7929788635513</v>
      </c>
      <c r="F195" s="25">
        <f>IF(A195&lt;&gt;"",SUM($E$10:E195),"")</f>
        <v>107164.40974748091</v>
      </c>
      <c r="G195" s="27">
        <f t="shared" si="30"/>
        <v>117835.59025251909</v>
      </c>
      <c r="I195" s="54">
        <f t="shared" si="31"/>
        <v>185</v>
      </c>
      <c r="J195" s="6">
        <f t="shared" si="32"/>
        <v>47155</v>
      </c>
      <c r="K195" s="27">
        <f t="shared" si="33"/>
        <v>996.35013903808499</v>
      </c>
      <c r="L195" s="27">
        <f t="shared" si="34"/>
        <v>297.29968333667819</v>
      </c>
      <c r="M195" s="27">
        <f t="shared" si="35"/>
        <v>699.0504557014068</v>
      </c>
      <c r="N195" s="25">
        <f>IF(I195&lt;&gt;"",SUM($M$10:M195),"")</f>
        <v>103396.18218110561</v>
      </c>
      <c r="O195" s="27">
        <f t="shared" si="36"/>
        <v>116603.81781889446</v>
      </c>
    </row>
    <row r="196" spans="1:15" x14ac:dyDescent="0.25">
      <c r="A196" s="54">
        <f t="shared" si="25"/>
        <v>186</v>
      </c>
      <c r="B196" s="6">
        <f t="shared" si="26"/>
        <v>47183</v>
      </c>
      <c r="C196" s="27">
        <f t="shared" si="27"/>
        <v>996.35013903808499</v>
      </c>
      <c r="D196" s="27">
        <f t="shared" si="28"/>
        <v>279.85952684973284</v>
      </c>
      <c r="E196" s="27">
        <f t="shared" si="29"/>
        <v>716.49061218835209</v>
      </c>
      <c r="F196" s="25">
        <f>IF(A196&lt;&gt;"",SUM($E$10:E196),"")</f>
        <v>107880.90035966926</v>
      </c>
      <c r="G196" s="27">
        <f t="shared" si="30"/>
        <v>117119.09964033074</v>
      </c>
      <c r="I196" s="54">
        <f t="shared" si="31"/>
        <v>186</v>
      </c>
      <c r="J196" s="6">
        <f t="shared" si="32"/>
        <v>47183</v>
      </c>
      <c r="K196" s="27">
        <f t="shared" si="33"/>
        <v>996.35013903808499</v>
      </c>
      <c r="L196" s="27">
        <f t="shared" si="34"/>
        <v>295.52796639425969</v>
      </c>
      <c r="M196" s="27">
        <f t="shared" si="35"/>
        <v>700.8221726438253</v>
      </c>
      <c r="N196" s="25">
        <f>IF(I196&lt;&gt;"",SUM($M$10:M196),"")</f>
        <v>104097.00435374943</v>
      </c>
      <c r="O196" s="27">
        <f t="shared" si="36"/>
        <v>115902.99564625064</v>
      </c>
    </row>
    <row r="197" spans="1:15" x14ac:dyDescent="0.25">
      <c r="A197" s="54">
        <f t="shared" si="25"/>
        <v>187</v>
      </c>
      <c r="B197" s="6">
        <f t="shared" si="26"/>
        <v>47214</v>
      </c>
      <c r="C197" s="27">
        <f t="shared" si="27"/>
        <v>996.35013903808499</v>
      </c>
      <c r="D197" s="27">
        <f t="shared" si="28"/>
        <v>278.15786164578549</v>
      </c>
      <c r="E197" s="27">
        <f t="shared" si="29"/>
        <v>718.1922773922995</v>
      </c>
      <c r="F197" s="25">
        <f>IF(A197&lt;&gt;"",SUM($E$10:E197),"")</f>
        <v>108599.09263706156</v>
      </c>
      <c r="G197" s="27">
        <f t="shared" si="30"/>
        <v>116400.90736293844</v>
      </c>
      <c r="I197" s="54">
        <f t="shared" si="31"/>
        <v>187</v>
      </c>
      <c r="J197" s="6">
        <f t="shared" si="32"/>
        <v>47214</v>
      </c>
      <c r="K197" s="27">
        <f t="shared" si="33"/>
        <v>996.35013903808499</v>
      </c>
      <c r="L197" s="27">
        <f t="shared" si="34"/>
        <v>293.75175910225562</v>
      </c>
      <c r="M197" s="27">
        <f t="shared" si="35"/>
        <v>702.59837993582937</v>
      </c>
      <c r="N197" s="25">
        <f>IF(I197&lt;&gt;"",SUM($M$10:M197),"")</f>
        <v>104799.60273368527</v>
      </c>
      <c r="O197" s="27">
        <f t="shared" si="36"/>
        <v>115200.3972663148</v>
      </c>
    </row>
    <row r="198" spans="1:15" x14ac:dyDescent="0.25">
      <c r="A198" s="54">
        <f t="shared" si="25"/>
        <v>188</v>
      </c>
      <c r="B198" s="6">
        <f t="shared" si="26"/>
        <v>47244</v>
      </c>
      <c r="C198" s="27">
        <f t="shared" si="27"/>
        <v>996.35013903808499</v>
      </c>
      <c r="D198" s="27">
        <f t="shared" si="28"/>
        <v>276.45215498697877</v>
      </c>
      <c r="E198" s="27">
        <f t="shared" si="29"/>
        <v>719.89798405110628</v>
      </c>
      <c r="F198" s="25">
        <f>IF(A198&lt;&gt;"",SUM($E$10:E198),"")</f>
        <v>109318.99062111267</v>
      </c>
      <c r="G198" s="27">
        <f t="shared" si="30"/>
        <v>115681.00937888733</v>
      </c>
      <c r="I198" s="54">
        <f t="shared" si="31"/>
        <v>188</v>
      </c>
      <c r="J198" s="6">
        <f t="shared" si="32"/>
        <v>47244</v>
      </c>
      <c r="K198" s="27">
        <f t="shared" si="33"/>
        <v>996.35013903808499</v>
      </c>
      <c r="L198" s="27">
        <f t="shared" si="34"/>
        <v>291.97105008004473</v>
      </c>
      <c r="M198" s="27">
        <f t="shared" si="35"/>
        <v>704.37908895804026</v>
      </c>
      <c r="N198" s="25">
        <f>IF(I198&lt;&gt;"",SUM($M$10:M198),"")</f>
        <v>105503.98182264331</v>
      </c>
      <c r="O198" s="27">
        <f t="shared" si="36"/>
        <v>114496.01817735676</v>
      </c>
    </row>
    <row r="199" spans="1:15" x14ac:dyDescent="0.25">
      <c r="A199" s="54">
        <f t="shared" si="25"/>
        <v>189</v>
      </c>
      <c r="B199" s="6">
        <f t="shared" si="26"/>
        <v>47275</v>
      </c>
      <c r="C199" s="27">
        <f t="shared" si="27"/>
        <v>996.35013903808499</v>
      </c>
      <c r="D199" s="27">
        <f t="shared" si="28"/>
        <v>274.74239727485741</v>
      </c>
      <c r="E199" s="27">
        <f t="shared" si="29"/>
        <v>721.60774176322752</v>
      </c>
      <c r="F199" s="25">
        <f>IF(A199&lt;&gt;"",SUM($E$10:E199),"")</f>
        <v>110040.5983628759</v>
      </c>
      <c r="G199" s="27">
        <f t="shared" si="30"/>
        <v>114959.4016371241</v>
      </c>
      <c r="I199" s="54">
        <f t="shared" si="31"/>
        <v>189</v>
      </c>
      <c r="J199" s="6">
        <f t="shared" si="32"/>
        <v>47275</v>
      </c>
      <c r="K199" s="27">
        <f t="shared" si="33"/>
        <v>996.35013903808499</v>
      </c>
      <c r="L199" s="27">
        <f t="shared" si="34"/>
        <v>290.18582791816215</v>
      </c>
      <c r="M199" s="27">
        <f t="shared" si="35"/>
        <v>706.16431111992279</v>
      </c>
      <c r="N199" s="25">
        <f>IF(I199&lt;&gt;"",SUM($M$10:M199),"")</f>
        <v>106210.14613376324</v>
      </c>
      <c r="O199" s="27">
        <f t="shared" si="36"/>
        <v>113789.85386623684</v>
      </c>
    </row>
    <row r="200" spans="1:15" x14ac:dyDescent="0.25">
      <c r="A200" s="54">
        <f t="shared" si="25"/>
        <v>190</v>
      </c>
      <c r="B200" s="6">
        <f t="shared" si="26"/>
        <v>47305</v>
      </c>
      <c r="C200" s="27">
        <f t="shared" si="27"/>
        <v>996.35013903808499</v>
      </c>
      <c r="D200" s="27">
        <f t="shared" si="28"/>
        <v>273.02857888816976</v>
      </c>
      <c r="E200" s="27">
        <f t="shared" si="29"/>
        <v>723.32156014991529</v>
      </c>
      <c r="F200" s="25">
        <f>IF(A200&lt;&gt;"",SUM($E$10:E200),"")</f>
        <v>110763.91992302581</v>
      </c>
      <c r="G200" s="27">
        <f t="shared" si="30"/>
        <v>114236.08007697419</v>
      </c>
      <c r="I200" s="54">
        <f t="shared" si="31"/>
        <v>190</v>
      </c>
      <c r="J200" s="6">
        <f t="shared" si="32"/>
        <v>47305</v>
      </c>
      <c r="K200" s="27">
        <f t="shared" si="33"/>
        <v>996.35013903808499</v>
      </c>
      <c r="L200" s="27">
        <f t="shared" si="34"/>
        <v>288.39608117822598</v>
      </c>
      <c r="M200" s="27">
        <f t="shared" si="35"/>
        <v>707.95405785985895</v>
      </c>
      <c r="N200" s="25">
        <f>IF(I200&lt;&gt;"",SUM($M$10:M200),"")</f>
        <v>106918.10019162309</v>
      </c>
      <c r="O200" s="27">
        <f t="shared" si="36"/>
        <v>113081.89980837698</v>
      </c>
    </row>
    <row r="201" spans="1:15" x14ac:dyDescent="0.25">
      <c r="A201" s="54">
        <f t="shared" si="25"/>
        <v>191</v>
      </c>
      <c r="B201" s="6">
        <f t="shared" si="26"/>
        <v>47336</v>
      </c>
      <c r="C201" s="27">
        <f t="shared" si="27"/>
        <v>996.35013903808499</v>
      </c>
      <c r="D201" s="27">
        <f t="shared" si="28"/>
        <v>271.31069018281369</v>
      </c>
      <c r="E201" s="27">
        <f t="shared" si="29"/>
        <v>725.0394488552713</v>
      </c>
      <c r="F201" s="25">
        <f>IF(A201&lt;&gt;"",SUM($E$10:E201),"")</f>
        <v>111488.95937188108</v>
      </c>
      <c r="G201" s="27">
        <f t="shared" si="30"/>
        <v>113511.04062811892</v>
      </c>
      <c r="I201" s="54">
        <f t="shared" si="31"/>
        <v>191</v>
      </c>
      <c r="J201" s="6">
        <f t="shared" si="32"/>
        <v>47336</v>
      </c>
      <c r="K201" s="27">
        <f t="shared" si="33"/>
        <v>996.35013903808499</v>
      </c>
      <c r="L201" s="27">
        <f t="shared" si="34"/>
        <v>286.6017983928644</v>
      </c>
      <c r="M201" s="27">
        <f t="shared" si="35"/>
        <v>709.74834064522065</v>
      </c>
      <c r="N201" s="25">
        <f>IF(I201&lt;&gt;"",SUM($M$10:M201),"")</f>
        <v>107627.84853226831</v>
      </c>
      <c r="O201" s="27">
        <f t="shared" si="36"/>
        <v>112372.15146773176</v>
      </c>
    </row>
    <row r="202" spans="1:15" x14ac:dyDescent="0.25">
      <c r="A202" s="54">
        <f t="shared" si="25"/>
        <v>192</v>
      </c>
      <c r="B202" s="6">
        <f t="shared" si="26"/>
        <v>47367</v>
      </c>
      <c r="C202" s="27">
        <f t="shared" si="27"/>
        <v>996.35013903808499</v>
      </c>
      <c r="D202" s="27">
        <f t="shared" si="28"/>
        <v>269.58872149178245</v>
      </c>
      <c r="E202" s="27">
        <f t="shared" si="29"/>
        <v>726.76141754630248</v>
      </c>
      <c r="F202" s="25">
        <f>IF(A202&lt;&gt;"",SUM($E$10:E202),"")</f>
        <v>112215.72078942739</v>
      </c>
      <c r="G202" s="27">
        <f t="shared" si="30"/>
        <v>112784.27921057261</v>
      </c>
      <c r="I202" s="54">
        <f t="shared" si="31"/>
        <v>192</v>
      </c>
      <c r="J202" s="6">
        <f t="shared" si="32"/>
        <v>47367</v>
      </c>
      <c r="K202" s="27">
        <f t="shared" si="33"/>
        <v>996.35013903808499</v>
      </c>
      <c r="L202" s="27">
        <f t="shared" si="34"/>
        <v>284.80296806564161</v>
      </c>
      <c r="M202" s="27">
        <f t="shared" si="35"/>
        <v>711.54717097244338</v>
      </c>
      <c r="N202" s="25">
        <f>IF(I202&lt;&gt;"",SUM($M$10:M202),"")</f>
        <v>108339.39570324075</v>
      </c>
      <c r="O202" s="27">
        <f t="shared" si="36"/>
        <v>111660.60429675932</v>
      </c>
    </row>
    <row r="203" spans="1:15" x14ac:dyDescent="0.25">
      <c r="A203" s="54">
        <f t="shared" si="25"/>
        <v>193</v>
      </c>
      <c r="B203" s="6">
        <f t="shared" si="26"/>
        <v>47397</v>
      </c>
      <c r="C203" s="27">
        <f t="shared" si="27"/>
        <v>996.35013903808499</v>
      </c>
      <c r="D203" s="27">
        <f t="shared" si="28"/>
        <v>267.86266312510992</v>
      </c>
      <c r="E203" s="27">
        <f t="shared" si="29"/>
        <v>728.48747591297501</v>
      </c>
      <c r="F203" s="25">
        <f>IF(A203&lt;&gt;"",SUM($E$10:E203),"")</f>
        <v>112944.20826534036</v>
      </c>
      <c r="G203" s="27">
        <f t="shared" si="30"/>
        <v>112055.79173465964</v>
      </c>
      <c r="I203" s="54">
        <f t="shared" si="31"/>
        <v>193</v>
      </c>
      <c r="J203" s="6">
        <f t="shared" si="32"/>
        <v>47397</v>
      </c>
      <c r="K203" s="27">
        <f t="shared" si="33"/>
        <v>996.35013903808499</v>
      </c>
      <c r="L203" s="27">
        <f t="shared" si="34"/>
        <v>282.99957867098493</v>
      </c>
      <c r="M203" s="27">
        <f t="shared" si="35"/>
        <v>713.35056036710012</v>
      </c>
      <c r="N203" s="25">
        <f>IF(I203&lt;&gt;"",SUM($M$10:M203),"")</f>
        <v>109052.74626360784</v>
      </c>
      <c r="O203" s="27">
        <f t="shared" si="36"/>
        <v>110947.25373639222</v>
      </c>
    </row>
    <row r="204" spans="1:15" x14ac:dyDescent="0.25">
      <c r="A204" s="54">
        <f t="shared" ref="A204:A267" si="37">IF(A203&lt;$G$4,A203+1,"")</f>
        <v>194</v>
      </c>
      <c r="B204" s="6">
        <f t="shared" ref="B204:B267" si="38">IF(A204&lt;&gt;"",EDATE($C$7,A204*12/$G$3),"")</f>
        <v>47428</v>
      </c>
      <c r="C204" s="27">
        <f t="shared" ref="C204:C267" si="39">IF(A204&lt;&gt;"",$G$5,"")</f>
        <v>996.35013903808499</v>
      </c>
      <c r="D204" s="27">
        <f t="shared" ref="D204:D267" si="40">IF(A204&lt;&gt;"",G203*$G$6,"")</f>
        <v>266.13250536981661</v>
      </c>
      <c r="E204" s="27">
        <f t="shared" ref="E204:E267" si="41">IF(A204&lt;&gt;"",C204-D204,"")</f>
        <v>730.21763366826838</v>
      </c>
      <c r="F204" s="25">
        <f>IF(A204&lt;&gt;"",SUM($E$10:E204),"")</f>
        <v>113674.42589900864</v>
      </c>
      <c r="G204" s="27">
        <f t="shared" ref="G204:G267" si="42">IF(A204&lt;&gt;"",$C$3-F204,"")</f>
        <v>111325.57410099136</v>
      </c>
      <c r="I204" s="54">
        <f t="shared" ref="I204:I267" si="43">IF(I203&lt;$G$4,I203+1,"")</f>
        <v>194</v>
      </c>
      <c r="J204" s="6">
        <f t="shared" ref="J204:J267" si="44">IF(I204&lt;&gt;"",EDATE($C$7,I204*12/$G$3),"")</f>
        <v>47428</v>
      </c>
      <c r="K204" s="27">
        <f t="shared" ref="K204:K267" si="45">C204</f>
        <v>996.35013903808499</v>
      </c>
      <c r="L204" s="27">
        <f t="shared" ref="L204:L267" si="46">IF(I204&lt;&gt;"",O203*$O$6,"")</f>
        <v>281.1916186541103</v>
      </c>
      <c r="M204" s="27">
        <f t="shared" ref="M204:M267" si="47">IF(I204&lt;&gt;"",K204-L204,"")</f>
        <v>715.15852038397475</v>
      </c>
      <c r="N204" s="25">
        <f>IF(I204&lt;&gt;"",SUM($M$10:M204),"")</f>
        <v>109767.90478399182</v>
      </c>
      <c r="O204" s="27">
        <f t="shared" ref="O204:O267" si="48">IF(I204&lt;&gt;"",O203-M204,"")</f>
        <v>110232.09521600824</v>
      </c>
    </row>
    <row r="205" spans="1:15" x14ac:dyDescent="0.25">
      <c r="A205" s="54">
        <f t="shared" si="37"/>
        <v>195</v>
      </c>
      <c r="B205" s="6">
        <f t="shared" si="38"/>
        <v>47458</v>
      </c>
      <c r="C205" s="27">
        <f t="shared" si="39"/>
        <v>996.35013903808499</v>
      </c>
      <c r="D205" s="27">
        <f t="shared" si="40"/>
        <v>264.39823848985446</v>
      </c>
      <c r="E205" s="27">
        <f t="shared" si="41"/>
        <v>731.95190054823047</v>
      </c>
      <c r="F205" s="25">
        <f>IF(A205&lt;&gt;"",SUM($E$10:E205),"")</f>
        <v>114406.37779955687</v>
      </c>
      <c r="G205" s="27">
        <f t="shared" si="42"/>
        <v>110593.62220044313</v>
      </c>
      <c r="I205" s="54">
        <f t="shared" si="43"/>
        <v>195</v>
      </c>
      <c r="J205" s="6">
        <f t="shared" si="44"/>
        <v>47458</v>
      </c>
      <c r="K205" s="27">
        <f t="shared" si="45"/>
        <v>996.35013903808499</v>
      </c>
      <c r="L205" s="27">
        <f t="shared" si="46"/>
        <v>279.37907643094854</v>
      </c>
      <c r="M205" s="27">
        <f t="shared" si="47"/>
        <v>716.97106260713645</v>
      </c>
      <c r="N205" s="25">
        <f>IF(I205&lt;&gt;"",SUM($M$10:M205),"")</f>
        <v>110484.87584659895</v>
      </c>
      <c r="O205" s="27">
        <f t="shared" si="48"/>
        <v>109515.12415340111</v>
      </c>
    </row>
    <row r="206" spans="1:15" x14ac:dyDescent="0.25">
      <c r="A206" s="54">
        <f t="shared" si="37"/>
        <v>196</v>
      </c>
      <c r="B206" s="6">
        <f t="shared" si="38"/>
        <v>47489</v>
      </c>
      <c r="C206" s="27">
        <f t="shared" si="39"/>
        <v>996.35013903808499</v>
      </c>
      <c r="D206" s="27">
        <f t="shared" si="40"/>
        <v>262.65985272605241</v>
      </c>
      <c r="E206" s="27">
        <f t="shared" si="41"/>
        <v>733.69028631203264</v>
      </c>
      <c r="F206" s="25">
        <f>IF(A206&lt;&gt;"",SUM($E$10:E206),"")</f>
        <v>115140.0680858689</v>
      </c>
      <c r="G206" s="27">
        <f t="shared" si="42"/>
        <v>109859.9319141311</v>
      </c>
      <c r="I206" s="54">
        <f t="shared" si="43"/>
        <v>196</v>
      </c>
      <c r="J206" s="6">
        <f t="shared" si="44"/>
        <v>47489</v>
      </c>
      <c r="K206" s="27">
        <f t="shared" si="45"/>
        <v>996.35013903808499</v>
      </c>
      <c r="L206" s="27">
        <f t="shared" si="46"/>
        <v>277.56194038807121</v>
      </c>
      <c r="M206" s="27">
        <f t="shared" si="47"/>
        <v>718.78819865001378</v>
      </c>
      <c r="N206" s="25">
        <f>IF(I206&lt;&gt;"",SUM($M$10:M206),"")</f>
        <v>111203.66404524897</v>
      </c>
      <c r="O206" s="27">
        <f t="shared" si="48"/>
        <v>108796.33595475109</v>
      </c>
    </row>
    <row r="207" spans="1:15" x14ac:dyDescent="0.25">
      <c r="A207" s="54">
        <f t="shared" si="37"/>
        <v>197</v>
      </c>
      <c r="B207" s="6">
        <f t="shared" si="38"/>
        <v>47520</v>
      </c>
      <c r="C207" s="27">
        <f t="shared" si="39"/>
        <v>996.35013903808499</v>
      </c>
      <c r="D207" s="27">
        <f t="shared" si="40"/>
        <v>260.91733829606136</v>
      </c>
      <c r="E207" s="27">
        <f t="shared" si="41"/>
        <v>735.43280074202357</v>
      </c>
      <c r="F207" s="25">
        <f>IF(A207&lt;&gt;"",SUM($E$10:E207),"")</f>
        <v>115875.50088661093</v>
      </c>
      <c r="G207" s="27">
        <f t="shared" si="42"/>
        <v>109124.49911338907</v>
      </c>
      <c r="I207" s="54">
        <f t="shared" si="43"/>
        <v>197</v>
      </c>
      <c r="J207" s="6">
        <f t="shared" si="44"/>
        <v>47520</v>
      </c>
      <c r="K207" s="27">
        <f t="shared" si="45"/>
        <v>996.35013903808499</v>
      </c>
      <c r="L207" s="27">
        <f t="shared" si="46"/>
        <v>275.74019888261591</v>
      </c>
      <c r="M207" s="27">
        <f t="shared" si="47"/>
        <v>720.60994015546908</v>
      </c>
      <c r="N207" s="25">
        <f>IF(I207&lt;&gt;"",SUM($M$10:M207),"")</f>
        <v>111924.27398540443</v>
      </c>
      <c r="O207" s="27">
        <f t="shared" si="48"/>
        <v>108075.72601459562</v>
      </c>
    </row>
    <row r="208" spans="1:15" x14ac:dyDescent="0.25">
      <c r="A208" s="54">
        <f t="shared" si="37"/>
        <v>198</v>
      </c>
      <c r="B208" s="6">
        <f t="shared" si="38"/>
        <v>47548</v>
      </c>
      <c r="C208" s="27">
        <f t="shared" si="39"/>
        <v>996.35013903808499</v>
      </c>
      <c r="D208" s="27">
        <f t="shared" si="40"/>
        <v>259.17068539429903</v>
      </c>
      <c r="E208" s="27">
        <f t="shared" si="41"/>
        <v>737.17945364378602</v>
      </c>
      <c r="F208" s="25">
        <f>IF(A208&lt;&gt;"",SUM($E$10:E208),"")</f>
        <v>116612.68034025471</v>
      </c>
      <c r="G208" s="27">
        <f t="shared" si="42"/>
        <v>108387.31965974529</v>
      </c>
      <c r="I208" s="54">
        <f t="shared" si="43"/>
        <v>198</v>
      </c>
      <c r="J208" s="6">
        <f t="shared" si="44"/>
        <v>47548</v>
      </c>
      <c r="K208" s="27">
        <f t="shared" si="45"/>
        <v>996.35013903808499</v>
      </c>
      <c r="L208" s="27">
        <f t="shared" si="46"/>
        <v>273.91384024221185</v>
      </c>
      <c r="M208" s="27">
        <f t="shared" si="47"/>
        <v>722.4362987958732</v>
      </c>
      <c r="N208" s="25">
        <f>IF(I208&lt;&gt;"",SUM($M$10:M208),"")</f>
        <v>112646.71028420031</v>
      </c>
      <c r="O208" s="27">
        <f t="shared" si="48"/>
        <v>107353.28971579975</v>
      </c>
    </row>
    <row r="209" spans="1:15" x14ac:dyDescent="0.25">
      <c r="A209" s="54">
        <f t="shared" si="37"/>
        <v>199</v>
      </c>
      <c r="B209" s="6">
        <f t="shared" si="38"/>
        <v>47579</v>
      </c>
      <c r="C209" s="27">
        <f t="shared" si="39"/>
        <v>996.35013903808499</v>
      </c>
      <c r="D209" s="27">
        <f t="shared" si="40"/>
        <v>257.41988419189505</v>
      </c>
      <c r="E209" s="27">
        <f t="shared" si="41"/>
        <v>738.93025484618988</v>
      </c>
      <c r="F209" s="25">
        <f>IF(A209&lt;&gt;"",SUM($E$10:E209),"")</f>
        <v>117351.61059510089</v>
      </c>
      <c r="G209" s="27">
        <f t="shared" si="42"/>
        <v>107648.38940489911</v>
      </c>
      <c r="I209" s="54">
        <f t="shared" si="43"/>
        <v>199</v>
      </c>
      <c r="J209" s="6">
        <f t="shared" si="44"/>
        <v>47579</v>
      </c>
      <c r="K209" s="27">
        <f t="shared" si="45"/>
        <v>996.35013903808499</v>
      </c>
      <c r="L209" s="27">
        <f t="shared" si="46"/>
        <v>272.08285276490523</v>
      </c>
      <c r="M209" s="27">
        <f t="shared" si="47"/>
        <v>724.26728627317971</v>
      </c>
      <c r="N209" s="25">
        <f>IF(I209&lt;&gt;"",SUM($M$10:M209),"")</f>
        <v>113370.97757047349</v>
      </c>
      <c r="O209" s="27">
        <f t="shared" si="48"/>
        <v>106629.02242952657</v>
      </c>
    </row>
    <row r="210" spans="1:15" x14ac:dyDescent="0.25">
      <c r="A210" s="54">
        <f t="shared" si="37"/>
        <v>200</v>
      </c>
      <c r="B210" s="6">
        <f t="shared" si="38"/>
        <v>47609</v>
      </c>
      <c r="C210" s="27">
        <f t="shared" si="39"/>
        <v>996.35013903808499</v>
      </c>
      <c r="D210" s="27">
        <f t="shared" si="40"/>
        <v>255.66492483663538</v>
      </c>
      <c r="E210" s="27">
        <f t="shared" si="41"/>
        <v>740.68521420144964</v>
      </c>
      <c r="F210" s="25">
        <f>IF(A210&lt;&gt;"",SUM($E$10:E210),"")</f>
        <v>118092.29580930235</v>
      </c>
      <c r="G210" s="27">
        <f t="shared" si="42"/>
        <v>106907.70419069765</v>
      </c>
      <c r="I210" s="54">
        <f t="shared" si="43"/>
        <v>200</v>
      </c>
      <c r="J210" s="6">
        <f t="shared" si="44"/>
        <v>47609</v>
      </c>
      <c r="K210" s="27">
        <f t="shared" si="45"/>
        <v>996.35013903808499</v>
      </c>
      <c r="L210" s="27">
        <f t="shared" si="46"/>
        <v>270.24722471908387</v>
      </c>
      <c r="M210" s="27">
        <f t="shared" si="47"/>
        <v>726.10291431900112</v>
      </c>
      <c r="N210" s="25">
        <f>IF(I210&lt;&gt;"",SUM($M$10:M210),"")</f>
        <v>114097.08048479249</v>
      </c>
      <c r="O210" s="27">
        <f t="shared" si="48"/>
        <v>105902.91951520757</v>
      </c>
    </row>
    <row r="211" spans="1:15" x14ac:dyDescent="0.25">
      <c r="A211" s="54">
        <f t="shared" si="37"/>
        <v>201</v>
      </c>
      <c r="B211" s="6">
        <f t="shared" si="38"/>
        <v>47640</v>
      </c>
      <c r="C211" s="27">
        <f t="shared" si="39"/>
        <v>996.35013903808499</v>
      </c>
      <c r="D211" s="27">
        <f t="shared" si="40"/>
        <v>253.90579745290691</v>
      </c>
      <c r="E211" s="27">
        <f t="shared" si="41"/>
        <v>742.44434158517811</v>
      </c>
      <c r="F211" s="25">
        <f>IF(A211&lt;&gt;"",SUM($E$10:E211),"")</f>
        <v>118834.74015088752</v>
      </c>
      <c r="G211" s="27">
        <f t="shared" si="42"/>
        <v>106165.25984911248</v>
      </c>
      <c r="I211" s="54">
        <f t="shared" si="43"/>
        <v>201</v>
      </c>
      <c r="J211" s="6">
        <f t="shared" si="44"/>
        <v>47640</v>
      </c>
      <c r="K211" s="27">
        <f t="shared" si="45"/>
        <v>996.35013903808499</v>
      </c>
      <c r="L211" s="27">
        <f t="shared" si="46"/>
        <v>268.40694434340253</v>
      </c>
      <c r="M211" s="27">
        <f t="shared" si="47"/>
        <v>727.94319469468246</v>
      </c>
      <c r="N211" s="25">
        <f>IF(I211&lt;&gt;"",SUM($M$10:M211),"")</f>
        <v>114825.02367948717</v>
      </c>
      <c r="O211" s="27">
        <f t="shared" si="48"/>
        <v>105174.97632051288</v>
      </c>
    </row>
    <row r="212" spans="1:15" x14ac:dyDescent="0.25">
      <c r="A212" s="54">
        <f t="shared" si="37"/>
        <v>202</v>
      </c>
      <c r="B212" s="6">
        <f t="shared" si="38"/>
        <v>47670</v>
      </c>
      <c r="C212" s="27">
        <f t="shared" si="39"/>
        <v>996.35013903808499</v>
      </c>
      <c r="D212" s="27">
        <f t="shared" si="40"/>
        <v>252.14249214164212</v>
      </c>
      <c r="E212" s="27">
        <f t="shared" si="41"/>
        <v>744.20764689644284</v>
      </c>
      <c r="F212" s="25">
        <f>IF(A212&lt;&gt;"",SUM($E$10:E212),"")</f>
        <v>119578.94779778396</v>
      </c>
      <c r="G212" s="27">
        <f t="shared" si="42"/>
        <v>105421.05220221604</v>
      </c>
      <c r="I212" s="54">
        <f t="shared" si="43"/>
        <v>202</v>
      </c>
      <c r="J212" s="6">
        <f t="shared" si="44"/>
        <v>47670</v>
      </c>
      <c r="K212" s="27">
        <f t="shared" si="45"/>
        <v>996.35013903808499</v>
      </c>
      <c r="L212" s="27">
        <f t="shared" si="46"/>
        <v>266.56199984670695</v>
      </c>
      <c r="M212" s="27">
        <f t="shared" si="47"/>
        <v>729.78813919137804</v>
      </c>
      <c r="N212" s="25">
        <f>IF(I212&lt;&gt;"",SUM($M$10:M212),"")</f>
        <v>115554.81181867856</v>
      </c>
      <c r="O212" s="27">
        <f t="shared" si="48"/>
        <v>104445.1881813215</v>
      </c>
    </row>
    <row r="213" spans="1:15" x14ac:dyDescent="0.25">
      <c r="A213" s="54">
        <f t="shared" si="37"/>
        <v>203</v>
      </c>
      <c r="B213" s="6">
        <f t="shared" si="38"/>
        <v>47701</v>
      </c>
      <c r="C213" s="27">
        <f t="shared" si="39"/>
        <v>996.35013903808499</v>
      </c>
      <c r="D213" s="27">
        <f t="shared" si="40"/>
        <v>250.37499898026309</v>
      </c>
      <c r="E213" s="27">
        <f t="shared" si="41"/>
        <v>745.97514005782193</v>
      </c>
      <c r="F213" s="25">
        <f>IF(A213&lt;&gt;"",SUM($E$10:E213),"")</f>
        <v>120324.92293784178</v>
      </c>
      <c r="G213" s="27">
        <f t="shared" si="42"/>
        <v>104675.07706215822</v>
      </c>
      <c r="I213" s="54">
        <f t="shared" si="43"/>
        <v>203</v>
      </c>
      <c r="J213" s="6">
        <f t="shared" si="44"/>
        <v>47701</v>
      </c>
      <c r="K213" s="27">
        <f t="shared" si="45"/>
        <v>996.35013903808499</v>
      </c>
      <c r="L213" s="27">
        <f t="shared" si="46"/>
        <v>264.71237940795891</v>
      </c>
      <c r="M213" s="27">
        <f t="shared" si="47"/>
        <v>731.63775963012608</v>
      </c>
      <c r="N213" s="25">
        <f>IF(I213&lt;&gt;"",SUM($M$10:M213),"")</f>
        <v>116286.44957830869</v>
      </c>
      <c r="O213" s="27">
        <f t="shared" si="48"/>
        <v>103713.55042169137</v>
      </c>
    </row>
    <row r="214" spans="1:15" x14ac:dyDescent="0.25">
      <c r="A214" s="54">
        <f t="shared" si="37"/>
        <v>204</v>
      </c>
      <c r="B214" s="6">
        <f t="shared" si="38"/>
        <v>47732</v>
      </c>
      <c r="C214" s="27">
        <f t="shared" si="39"/>
        <v>996.35013903808499</v>
      </c>
      <c r="D214" s="27">
        <f t="shared" si="40"/>
        <v>248.60330802262575</v>
      </c>
      <c r="E214" s="27">
        <f t="shared" si="41"/>
        <v>747.74683101545929</v>
      </c>
      <c r="F214" s="25">
        <f>IF(A214&lt;&gt;"",SUM($E$10:E214),"")</f>
        <v>121072.66976885725</v>
      </c>
      <c r="G214" s="27">
        <f t="shared" si="42"/>
        <v>103927.33023114275</v>
      </c>
      <c r="I214" s="54">
        <f t="shared" si="43"/>
        <v>204</v>
      </c>
      <c r="J214" s="6">
        <f t="shared" si="44"/>
        <v>47732</v>
      </c>
      <c r="K214" s="27">
        <f t="shared" si="45"/>
        <v>996.35013903808499</v>
      </c>
      <c r="L214" s="27">
        <f t="shared" si="46"/>
        <v>262.85807117616008</v>
      </c>
      <c r="M214" s="27">
        <f t="shared" si="47"/>
        <v>733.49206786192485</v>
      </c>
      <c r="N214" s="25">
        <f>IF(I214&lt;&gt;"",SUM($M$10:M214),"")</f>
        <v>117019.94164617061</v>
      </c>
      <c r="O214" s="27">
        <f t="shared" si="48"/>
        <v>102980.05835382944</v>
      </c>
    </row>
    <row r="215" spans="1:15" x14ac:dyDescent="0.25">
      <c r="A215" s="54">
        <f t="shared" si="37"/>
        <v>205</v>
      </c>
      <c r="B215" s="6">
        <f t="shared" si="38"/>
        <v>47762</v>
      </c>
      <c r="C215" s="27">
        <f t="shared" si="39"/>
        <v>996.35013903808499</v>
      </c>
      <c r="D215" s="27">
        <f t="shared" si="40"/>
        <v>246.82740929896403</v>
      </c>
      <c r="E215" s="27">
        <f t="shared" si="41"/>
        <v>749.5227297391209</v>
      </c>
      <c r="F215" s="25">
        <f>IF(A215&lt;&gt;"",SUM($E$10:E215),"")</f>
        <v>121822.19249859637</v>
      </c>
      <c r="G215" s="27">
        <f t="shared" si="42"/>
        <v>103177.80750140363</v>
      </c>
      <c r="I215" s="54">
        <f t="shared" si="43"/>
        <v>205</v>
      </c>
      <c r="J215" s="6">
        <f t="shared" si="44"/>
        <v>47762</v>
      </c>
      <c r="K215" s="27">
        <f t="shared" si="45"/>
        <v>996.35013903808499</v>
      </c>
      <c r="L215" s="27">
        <f t="shared" si="46"/>
        <v>260.99906327027634</v>
      </c>
      <c r="M215" s="27">
        <f t="shared" si="47"/>
        <v>735.35107576780865</v>
      </c>
      <c r="N215" s="25">
        <f>IF(I215&lt;&gt;"",SUM($M$10:M215),"")</f>
        <v>117755.29272193843</v>
      </c>
      <c r="O215" s="27">
        <f t="shared" si="48"/>
        <v>102244.70727806163</v>
      </c>
    </row>
    <row r="216" spans="1:15" x14ac:dyDescent="0.25">
      <c r="A216" s="54">
        <f t="shared" si="37"/>
        <v>206</v>
      </c>
      <c r="B216" s="6">
        <f t="shared" si="38"/>
        <v>47793</v>
      </c>
      <c r="C216" s="27">
        <f t="shared" si="39"/>
        <v>996.35013903808499</v>
      </c>
      <c r="D216" s="27">
        <f t="shared" si="40"/>
        <v>245.0472928158336</v>
      </c>
      <c r="E216" s="27">
        <f t="shared" si="41"/>
        <v>751.30284622225145</v>
      </c>
      <c r="F216" s="25">
        <f>IF(A216&lt;&gt;"",SUM($E$10:E216),"")</f>
        <v>122573.49534481863</v>
      </c>
      <c r="G216" s="27">
        <f t="shared" si="42"/>
        <v>102426.50465518137</v>
      </c>
      <c r="I216" s="54">
        <f t="shared" si="43"/>
        <v>206</v>
      </c>
      <c r="J216" s="6">
        <f t="shared" si="44"/>
        <v>47793</v>
      </c>
      <c r="K216" s="27">
        <f t="shared" si="45"/>
        <v>996.35013903808499</v>
      </c>
      <c r="L216" s="27">
        <f t="shared" si="46"/>
        <v>259.13534377916136</v>
      </c>
      <c r="M216" s="27">
        <f t="shared" si="47"/>
        <v>737.21479525892369</v>
      </c>
      <c r="N216" s="25">
        <f>IF(I216&lt;&gt;"",SUM($M$10:M216),"")</f>
        <v>118492.50751719736</v>
      </c>
      <c r="O216" s="27">
        <f t="shared" si="48"/>
        <v>101507.4924828027</v>
      </c>
    </row>
    <row r="217" spans="1:15" x14ac:dyDescent="0.25">
      <c r="A217" s="54">
        <f t="shared" si="37"/>
        <v>207</v>
      </c>
      <c r="B217" s="6">
        <f t="shared" si="38"/>
        <v>47823</v>
      </c>
      <c r="C217" s="27">
        <f t="shared" si="39"/>
        <v>996.35013903808499</v>
      </c>
      <c r="D217" s="27">
        <f t="shared" si="40"/>
        <v>243.26294855605576</v>
      </c>
      <c r="E217" s="27">
        <f t="shared" si="41"/>
        <v>753.0871904820292</v>
      </c>
      <c r="F217" s="25">
        <f>IF(A217&lt;&gt;"",SUM($E$10:E217),"")</f>
        <v>123326.58253530065</v>
      </c>
      <c r="G217" s="27">
        <f t="shared" si="42"/>
        <v>101673.41746469935</v>
      </c>
      <c r="I217" s="54">
        <f t="shared" si="43"/>
        <v>207</v>
      </c>
      <c r="J217" s="6">
        <f t="shared" si="44"/>
        <v>47823</v>
      </c>
      <c r="K217" s="27">
        <f t="shared" si="45"/>
        <v>996.35013903808499</v>
      </c>
      <c r="L217" s="27">
        <f t="shared" si="46"/>
        <v>257.2669007614806</v>
      </c>
      <c r="M217" s="27">
        <f t="shared" si="47"/>
        <v>739.08323827660433</v>
      </c>
      <c r="N217" s="25">
        <f>IF(I217&lt;&gt;"",SUM($M$10:M217),"")</f>
        <v>119231.59075547397</v>
      </c>
      <c r="O217" s="27">
        <f t="shared" si="48"/>
        <v>100768.40924452609</v>
      </c>
    </row>
    <row r="218" spans="1:15" x14ac:dyDescent="0.25">
      <c r="A218" s="54">
        <f t="shared" si="37"/>
        <v>208</v>
      </c>
      <c r="B218" s="6">
        <f t="shared" si="38"/>
        <v>47854</v>
      </c>
      <c r="C218" s="27">
        <f t="shared" si="39"/>
        <v>996.35013903808499</v>
      </c>
      <c r="D218" s="27">
        <f t="shared" si="40"/>
        <v>241.47436647866095</v>
      </c>
      <c r="E218" s="27">
        <f t="shared" si="41"/>
        <v>754.87577255942404</v>
      </c>
      <c r="F218" s="25">
        <f>IF(A218&lt;&gt;"",SUM($E$10:E218),"")</f>
        <v>124081.45830786007</v>
      </c>
      <c r="G218" s="27">
        <f t="shared" si="42"/>
        <v>100918.54169213993</v>
      </c>
      <c r="I218" s="54">
        <f t="shared" si="43"/>
        <v>208</v>
      </c>
      <c r="J218" s="6">
        <f t="shared" si="44"/>
        <v>47854</v>
      </c>
      <c r="K218" s="27">
        <f t="shared" si="45"/>
        <v>996.35013903808499</v>
      </c>
      <c r="L218" s="27">
        <f t="shared" si="46"/>
        <v>255.39372224563465</v>
      </c>
      <c r="M218" s="27">
        <f t="shared" si="47"/>
        <v>740.95641679245034</v>
      </c>
      <c r="N218" s="25">
        <f>IF(I218&lt;&gt;"",SUM($M$10:M218),"")</f>
        <v>119972.54717226642</v>
      </c>
      <c r="O218" s="27">
        <f t="shared" si="48"/>
        <v>100027.45282773364</v>
      </c>
    </row>
    <row r="219" spans="1:15" x14ac:dyDescent="0.25">
      <c r="A219" s="54">
        <f t="shared" si="37"/>
        <v>209</v>
      </c>
      <c r="B219" s="6">
        <f t="shared" si="38"/>
        <v>47885</v>
      </c>
      <c r="C219" s="27">
        <f t="shared" si="39"/>
        <v>996.35013903808499</v>
      </c>
      <c r="D219" s="27">
        <f t="shared" si="40"/>
        <v>239.68153651883233</v>
      </c>
      <c r="E219" s="27">
        <f t="shared" si="41"/>
        <v>756.66860251925266</v>
      </c>
      <c r="F219" s="25">
        <f>IF(A219&lt;&gt;"",SUM($E$10:E219),"")</f>
        <v>124838.12691037932</v>
      </c>
      <c r="G219" s="27">
        <f t="shared" si="42"/>
        <v>100161.87308962068</v>
      </c>
      <c r="I219" s="54">
        <f t="shared" si="43"/>
        <v>209</v>
      </c>
      <c r="J219" s="6">
        <f t="shared" si="44"/>
        <v>47885</v>
      </c>
      <c r="K219" s="27">
        <f t="shared" si="45"/>
        <v>996.35013903808499</v>
      </c>
      <c r="L219" s="27">
        <f t="shared" si="46"/>
        <v>253.51579622968245</v>
      </c>
      <c r="M219" s="27">
        <f t="shared" si="47"/>
        <v>742.83434280840254</v>
      </c>
      <c r="N219" s="25">
        <f>IF(I219&lt;&gt;"",SUM($M$10:M219),"")</f>
        <v>120715.38151507483</v>
      </c>
      <c r="O219" s="27">
        <f t="shared" si="48"/>
        <v>99284.618484925231</v>
      </c>
    </row>
    <row r="220" spans="1:15" x14ac:dyDescent="0.25">
      <c r="A220" s="54">
        <f t="shared" si="37"/>
        <v>210</v>
      </c>
      <c r="B220" s="6">
        <f t="shared" si="38"/>
        <v>47913</v>
      </c>
      <c r="C220" s="27">
        <f t="shared" si="39"/>
        <v>996.35013903808499</v>
      </c>
      <c r="D220" s="27">
        <f t="shared" si="40"/>
        <v>237.88444858784911</v>
      </c>
      <c r="E220" s="27">
        <f t="shared" si="41"/>
        <v>758.46569045023591</v>
      </c>
      <c r="F220" s="25">
        <f>IF(A220&lt;&gt;"",SUM($E$10:E220),"")</f>
        <v>125596.59260082955</v>
      </c>
      <c r="G220" s="27">
        <f t="shared" si="42"/>
        <v>99403.40739917045</v>
      </c>
      <c r="I220" s="54">
        <f t="shared" si="43"/>
        <v>210</v>
      </c>
      <c r="J220" s="6">
        <f t="shared" si="44"/>
        <v>47913</v>
      </c>
      <c r="K220" s="27">
        <f t="shared" si="45"/>
        <v>996.35013903808499</v>
      </c>
      <c r="L220" s="27">
        <f t="shared" si="46"/>
        <v>251.63311068126458</v>
      </c>
      <c r="M220" s="27">
        <f t="shared" si="47"/>
        <v>744.71702835682038</v>
      </c>
      <c r="N220" s="25">
        <f>IF(I220&lt;&gt;"",SUM($M$10:M220),"")</f>
        <v>121460.09854343165</v>
      </c>
      <c r="O220" s="27">
        <f t="shared" si="48"/>
        <v>98539.901456568405</v>
      </c>
    </row>
    <row r="221" spans="1:15" x14ac:dyDescent="0.25">
      <c r="A221" s="54">
        <f t="shared" si="37"/>
        <v>211</v>
      </c>
      <c r="B221" s="6">
        <f t="shared" si="38"/>
        <v>47944</v>
      </c>
      <c r="C221" s="27">
        <f t="shared" si="39"/>
        <v>996.35013903808499</v>
      </c>
      <c r="D221" s="27">
        <f t="shared" si="40"/>
        <v>236.0830925730298</v>
      </c>
      <c r="E221" s="27">
        <f t="shared" si="41"/>
        <v>760.26704646505516</v>
      </c>
      <c r="F221" s="25">
        <f>IF(A221&lt;&gt;"",SUM($E$10:E221),"")</f>
        <v>126356.85964729461</v>
      </c>
      <c r="G221" s="27">
        <f t="shared" si="42"/>
        <v>98643.140352705392</v>
      </c>
      <c r="I221" s="54">
        <f t="shared" si="43"/>
        <v>211</v>
      </c>
      <c r="J221" s="6">
        <f t="shared" si="44"/>
        <v>47944</v>
      </c>
      <c r="K221" s="27">
        <f t="shared" si="45"/>
        <v>996.35013903808499</v>
      </c>
      <c r="L221" s="27">
        <f t="shared" si="46"/>
        <v>249.74565353752595</v>
      </c>
      <c r="M221" s="27">
        <f t="shared" si="47"/>
        <v>746.60448550055901</v>
      </c>
      <c r="N221" s="25">
        <f>IF(I221&lt;&gt;"",SUM($M$10:M221),"")</f>
        <v>122206.70302893221</v>
      </c>
      <c r="O221" s="27">
        <f t="shared" si="48"/>
        <v>97793.296971067844</v>
      </c>
    </row>
    <row r="222" spans="1:15" x14ac:dyDescent="0.25">
      <c r="A222" s="54">
        <f t="shared" si="37"/>
        <v>212</v>
      </c>
      <c r="B222" s="6">
        <f t="shared" si="38"/>
        <v>47974</v>
      </c>
      <c r="C222" s="27">
        <f t="shared" si="39"/>
        <v>996.35013903808499</v>
      </c>
      <c r="D222" s="27">
        <f t="shared" si="40"/>
        <v>234.27745833767531</v>
      </c>
      <c r="E222" s="27">
        <f t="shared" si="41"/>
        <v>762.07268070040971</v>
      </c>
      <c r="F222" s="25">
        <f>IF(A222&lt;&gt;"",SUM($E$10:E222),"")</f>
        <v>127118.93232799502</v>
      </c>
      <c r="G222" s="27">
        <f t="shared" si="42"/>
        <v>97881.067672004981</v>
      </c>
      <c r="I222" s="54">
        <f t="shared" si="43"/>
        <v>212</v>
      </c>
      <c r="J222" s="6">
        <f t="shared" si="44"/>
        <v>47974</v>
      </c>
      <c r="K222" s="27">
        <f t="shared" si="45"/>
        <v>996.35013903808499</v>
      </c>
      <c r="L222" s="27">
        <f t="shared" si="46"/>
        <v>247.85341270503872</v>
      </c>
      <c r="M222" s="27">
        <f t="shared" si="47"/>
        <v>748.49672633304624</v>
      </c>
      <c r="N222" s="25">
        <f>IF(I222&lt;&gt;"",SUM($M$10:M222),"")</f>
        <v>122955.19975526526</v>
      </c>
      <c r="O222" s="27">
        <f t="shared" si="48"/>
        <v>97044.800244734797</v>
      </c>
    </row>
    <row r="223" spans="1:15" x14ac:dyDescent="0.25">
      <c r="A223" s="54">
        <f t="shared" si="37"/>
        <v>213</v>
      </c>
      <c r="B223" s="6">
        <f t="shared" si="38"/>
        <v>48005</v>
      </c>
      <c r="C223" s="27">
        <f t="shared" si="39"/>
        <v>996.35013903808499</v>
      </c>
      <c r="D223" s="27">
        <f t="shared" si="40"/>
        <v>232.46753572101181</v>
      </c>
      <c r="E223" s="27">
        <f t="shared" si="41"/>
        <v>763.88260331707318</v>
      </c>
      <c r="F223" s="25">
        <f>IF(A223&lt;&gt;"",SUM($E$10:E223),"")</f>
        <v>127882.8149313121</v>
      </c>
      <c r="G223" s="27">
        <f t="shared" si="42"/>
        <v>97117.185068687904</v>
      </c>
      <c r="I223" s="54">
        <f t="shared" si="43"/>
        <v>213</v>
      </c>
      <c r="J223" s="6">
        <f t="shared" si="44"/>
        <v>48005</v>
      </c>
      <c r="K223" s="27">
        <f t="shared" si="45"/>
        <v>996.35013903808499</v>
      </c>
      <c r="L223" s="27">
        <f t="shared" si="46"/>
        <v>245.95637605972468</v>
      </c>
      <c r="M223" s="27">
        <f t="shared" si="47"/>
        <v>750.39376297836031</v>
      </c>
      <c r="N223" s="25">
        <f>IF(I223&lt;&gt;"",SUM($M$10:M223),"")</f>
        <v>123705.59351824362</v>
      </c>
      <c r="O223" s="27">
        <f t="shared" si="48"/>
        <v>96294.406481756436</v>
      </c>
    </row>
    <row r="224" spans="1:15" x14ac:dyDescent="0.25">
      <c r="A224" s="54">
        <f t="shared" si="37"/>
        <v>214</v>
      </c>
      <c r="B224" s="6">
        <f t="shared" si="38"/>
        <v>48035</v>
      </c>
      <c r="C224" s="27">
        <f t="shared" si="39"/>
        <v>996.35013903808499</v>
      </c>
      <c r="D224" s="27">
        <f t="shared" si="40"/>
        <v>230.65331453813377</v>
      </c>
      <c r="E224" s="27">
        <f t="shared" si="41"/>
        <v>765.69682449995116</v>
      </c>
      <c r="F224" s="25">
        <f>IF(A224&lt;&gt;"",SUM($E$10:E224),"")</f>
        <v>128648.51175581204</v>
      </c>
      <c r="G224" s="27">
        <f t="shared" si="42"/>
        <v>96351.48824418796</v>
      </c>
      <c r="I224" s="54">
        <f t="shared" si="43"/>
        <v>214</v>
      </c>
      <c r="J224" s="6">
        <f t="shared" si="44"/>
        <v>48035</v>
      </c>
      <c r="K224" s="27">
        <f t="shared" si="45"/>
        <v>996.35013903808499</v>
      </c>
      <c r="L224" s="27">
        <f t="shared" si="46"/>
        <v>244.05453144677756</v>
      </c>
      <c r="M224" s="27">
        <f t="shared" si="47"/>
        <v>752.29560759130743</v>
      </c>
      <c r="N224" s="25">
        <f>IF(I224&lt;&gt;"",SUM($M$10:M224),"")</f>
        <v>124457.88912583493</v>
      </c>
      <c r="O224" s="27">
        <f t="shared" si="48"/>
        <v>95542.110874165126</v>
      </c>
    </row>
    <row r="225" spans="1:15" x14ac:dyDescent="0.25">
      <c r="A225" s="54">
        <f t="shared" si="37"/>
        <v>215</v>
      </c>
      <c r="B225" s="6">
        <f t="shared" si="38"/>
        <v>48066</v>
      </c>
      <c r="C225" s="27">
        <f t="shared" si="39"/>
        <v>996.35013903808499</v>
      </c>
      <c r="D225" s="27">
        <f t="shared" si="40"/>
        <v>228.83478457994639</v>
      </c>
      <c r="E225" s="27">
        <f t="shared" si="41"/>
        <v>767.51535445813863</v>
      </c>
      <c r="F225" s="25">
        <f>IF(A225&lt;&gt;"",SUM($E$10:E225),"")</f>
        <v>129416.02711027018</v>
      </c>
      <c r="G225" s="27">
        <f t="shared" si="42"/>
        <v>95583.972889729819</v>
      </c>
      <c r="I225" s="54">
        <f t="shared" si="43"/>
        <v>215</v>
      </c>
      <c r="J225" s="6">
        <f t="shared" si="44"/>
        <v>48066</v>
      </c>
      <c r="K225" s="27">
        <f t="shared" si="45"/>
        <v>996.35013903808499</v>
      </c>
      <c r="L225" s="27">
        <f t="shared" si="46"/>
        <v>242.14786668058525</v>
      </c>
      <c r="M225" s="27">
        <f t="shared" si="47"/>
        <v>754.20227235749974</v>
      </c>
      <c r="N225" s="25">
        <f>IF(I225&lt;&gt;"",SUM($M$10:M225),"")</f>
        <v>125212.09139819244</v>
      </c>
      <c r="O225" s="27">
        <f t="shared" si="48"/>
        <v>94787.90860180762</v>
      </c>
    </row>
    <row r="226" spans="1:15" x14ac:dyDescent="0.25">
      <c r="A226" s="54">
        <f t="shared" si="37"/>
        <v>216</v>
      </c>
      <c r="B226" s="6">
        <f t="shared" si="38"/>
        <v>48097</v>
      </c>
      <c r="C226" s="27">
        <f t="shared" si="39"/>
        <v>996.35013903808499</v>
      </c>
      <c r="D226" s="27">
        <f t="shared" si="40"/>
        <v>227.01193561310831</v>
      </c>
      <c r="E226" s="27">
        <f t="shared" si="41"/>
        <v>769.33820342497665</v>
      </c>
      <c r="F226" s="25">
        <f>IF(A226&lt;&gt;"",SUM($E$10:E226),"")</f>
        <v>130185.36531369516</v>
      </c>
      <c r="G226" s="27">
        <f t="shared" si="42"/>
        <v>94814.634686304838</v>
      </c>
      <c r="I226" s="54">
        <f t="shared" si="43"/>
        <v>216</v>
      </c>
      <c r="J226" s="6">
        <f t="shared" si="44"/>
        <v>48097</v>
      </c>
      <c r="K226" s="27">
        <f t="shared" si="45"/>
        <v>996.35013903808499</v>
      </c>
      <c r="L226" s="27">
        <f t="shared" si="46"/>
        <v>240.23636954465161</v>
      </c>
      <c r="M226" s="27">
        <f t="shared" si="47"/>
        <v>756.11376949343344</v>
      </c>
      <c r="N226" s="25">
        <f>IF(I226&lt;&gt;"",SUM($M$10:M226),"")</f>
        <v>125968.20516768587</v>
      </c>
      <c r="O226" s="27">
        <f t="shared" si="48"/>
        <v>94031.79483231419</v>
      </c>
    </row>
    <row r="227" spans="1:15" x14ac:dyDescent="0.25">
      <c r="A227" s="54">
        <f t="shared" si="37"/>
        <v>217</v>
      </c>
      <c r="B227" s="6">
        <f t="shared" si="38"/>
        <v>48127</v>
      </c>
      <c r="C227" s="27">
        <f t="shared" si="39"/>
        <v>996.35013903808499</v>
      </c>
      <c r="D227" s="27">
        <f t="shared" si="40"/>
        <v>225.18475737997397</v>
      </c>
      <c r="E227" s="27">
        <f t="shared" si="41"/>
        <v>771.16538165811107</v>
      </c>
      <c r="F227" s="25">
        <f>IF(A227&lt;&gt;"",SUM($E$10:E227),"")</f>
        <v>130956.53069535327</v>
      </c>
      <c r="G227" s="27">
        <f t="shared" si="42"/>
        <v>94043.469304646729</v>
      </c>
      <c r="I227" s="54">
        <f t="shared" si="43"/>
        <v>217</v>
      </c>
      <c r="J227" s="6">
        <f t="shared" si="44"/>
        <v>48127</v>
      </c>
      <c r="K227" s="27">
        <f t="shared" si="45"/>
        <v>996.35013903808499</v>
      </c>
      <c r="L227" s="27">
        <f t="shared" si="46"/>
        <v>238.32002779151836</v>
      </c>
      <c r="M227" s="27">
        <f t="shared" si="47"/>
        <v>758.03011124656666</v>
      </c>
      <c r="N227" s="25">
        <f>IF(I227&lt;&gt;"",SUM($M$10:M227),"")</f>
        <v>126726.23527893244</v>
      </c>
      <c r="O227" s="27">
        <f t="shared" si="48"/>
        <v>93273.764721067622</v>
      </c>
    </row>
    <row r="228" spans="1:15" x14ac:dyDescent="0.25">
      <c r="A228" s="54">
        <f t="shared" si="37"/>
        <v>218</v>
      </c>
      <c r="B228" s="6">
        <f t="shared" si="38"/>
        <v>48158</v>
      </c>
      <c r="C228" s="27">
        <f t="shared" si="39"/>
        <v>996.35013903808499</v>
      </c>
      <c r="D228" s="27">
        <f t="shared" si="40"/>
        <v>223.35323959853596</v>
      </c>
      <c r="E228" s="27">
        <f t="shared" si="41"/>
        <v>772.996899439549</v>
      </c>
      <c r="F228" s="25">
        <f>IF(A228&lt;&gt;"",SUM($E$10:E228),"")</f>
        <v>131729.52759479283</v>
      </c>
      <c r="G228" s="27">
        <f t="shared" si="42"/>
        <v>93270.472405207169</v>
      </c>
      <c r="I228" s="54">
        <f t="shared" si="43"/>
        <v>218</v>
      </c>
      <c r="J228" s="6">
        <f t="shared" si="44"/>
        <v>48158</v>
      </c>
      <c r="K228" s="27">
        <f t="shared" si="45"/>
        <v>996.35013903808499</v>
      </c>
      <c r="L228" s="27">
        <f t="shared" si="46"/>
        <v>236.39882914268637</v>
      </c>
      <c r="M228" s="27">
        <f t="shared" si="47"/>
        <v>759.95130989539859</v>
      </c>
      <c r="N228" s="25">
        <f>IF(I228&lt;&gt;"",SUM($M$10:M228),"")</f>
        <v>127486.18658882784</v>
      </c>
      <c r="O228" s="27">
        <f t="shared" si="48"/>
        <v>92513.813411172217</v>
      </c>
    </row>
    <row r="229" spans="1:15" x14ac:dyDescent="0.25">
      <c r="A229" s="54">
        <f t="shared" si="37"/>
        <v>219</v>
      </c>
      <c r="B229" s="6">
        <f t="shared" si="38"/>
        <v>48188</v>
      </c>
      <c r="C229" s="27">
        <f t="shared" si="39"/>
        <v>996.35013903808499</v>
      </c>
      <c r="D229" s="27">
        <f t="shared" si="40"/>
        <v>221.51737196236701</v>
      </c>
      <c r="E229" s="27">
        <f t="shared" si="41"/>
        <v>774.83276707571804</v>
      </c>
      <c r="F229" s="25">
        <f>IF(A229&lt;&gt;"",SUM($E$10:E229),"")</f>
        <v>132504.36036186854</v>
      </c>
      <c r="G229" s="27">
        <f t="shared" si="42"/>
        <v>92495.639638131455</v>
      </c>
      <c r="I229" s="54">
        <f t="shared" si="43"/>
        <v>219</v>
      </c>
      <c r="J229" s="6">
        <f t="shared" si="44"/>
        <v>48188</v>
      </c>
      <c r="K229" s="27">
        <f t="shared" si="45"/>
        <v>996.35013903808499</v>
      </c>
      <c r="L229" s="27">
        <f t="shared" si="46"/>
        <v>234.47276128853716</v>
      </c>
      <c r="M229" s="27">
        <f t="shared" si="47"/>
        <v>761.8773777495478</v>
      </c>
      <c r="N229" s="25">
        <f>IF(I229&lt;&gt;"",SUM($M$10:M229),"")</f>
        <v>128248.06396657739</v>
      </c>
      <c r="O229" s="27">
        <f t="shared" si="48"/>
        <v>91751.936033422666</v>
      </c>
    </row>
    <row r="230" spans="1:15" x14ac:dyDescent="0.25">
      <c r="A230" s="54">
        <f t="shared" si="37"/>
        <v>220</v>
      </c>
      <c r="B230" s="6">
        <f t="shared" si="38"/>
        <v>48219</v>
      </c>
      <c r="C230" s="27">
        <f t="shared" si="39"/>
        <v>996.35013903808499</v>
      </c>
      <c r="D230" s="27">
        <f t="shared" si="40"/>
        <v>219.67714414056221</v>
      </c>
      <c r="E230" s="27">
        <f t="shared" si="41"/>
        <v>776.67299489752281</v>
      </c>
      <c r="F230" s="25">
        <f>IF(A230&lt;&gt;"",SUM($E$10:E230),"")</f>
        <v>133281.03335676607</v>
      </c>
      <c r="G230" s="27">
        <f t="shared" si="42"/>
        <v>91718.966643233929</v>
      </c>
      <c r="I230" s="54">
        <f t="shared" si="43"/>
        <v>220</v>
      </c>
      <c r="J230" s="6">
        <f t="shared" si="44"/>
        <v>48219</v>
      </c>
      <c r="K230" s="27">
        <f t="shared" si="45"/>
        <v>996.35013903808499</v>
      </c>
      <c r="L230" s="27">
        <f t="shared" si="46"/>
        <v>232.54181188825405</v>
      </c>
      <c r="M230" s="27">
        <f t="shared" si="47"/>
        <v>763.80832714983092</v>
      </c>
      <c r="N230" s="25">
        <f>IF(I230&lt;&gt;"",SUM($M$10:M230),"")</f>
        <v>129011.87229372723</v>
      </c>
      <c r="O230" s="27">
        <f t="shared" si="48"/>
        <v>90988.127706272833</v>
      </c>
    </row>
    <row r="231" spans="1:15" x14ac:dyDescent="0.25">
      <c r="A231" s="54">
        <f t="shared" si="37"/>
        <v>221</v>
      </c>
      <c r="B231" s="6">
        <f t="shared" si="38"/>
        <v>48250</v>
      </c>
      <c r="C231" s="27">
        <f t="shared" si="39"/>
        <v>996.35013903808499</v>
      </c>
      <c r="D231" s="27">
        <f t="shared" si="40"/>
        <v>217.83254577768056</v>
      </c>
      <c r="E231" s="27">
        <f t="shared" si="41"/>
        <v>778.5175932604044</v>
      </c>
      <c r="F231" s="25">
        <f>IF(A231&lt;&gt;"",SUM($E$10:E231),"")</f>
        <v>134059.55095002649</v>
      </c>
      <c r="G231" s="27">
        <f t="shared" si="42"/>
        <v>90940.449049973511</v>
      </c>
      <c r="I231" s="54">
        <f t="shared" si="43"/>
        <v>221</v>
      </c>
      <c r="J231" s="6">
        <f t="shared" si="44"/>
        <v>48250</v>
      </c>
      <c r="K231" s="27">
        <f t="shared" si="45"/>
        <v>996.35013903808499</v>
      </c>
      <c r="L231" s="27">
        <f t="shared" si="46"/>
        <v>230.60596856974294</v>
      </c>
      <c r="M231" s="27">
        <f t="shared" si="47"/>
        <v>765.74417046834208</v>
      </c>
      <c r="N231" s="25">
        <f>IF(I231&lt;&gt;"",SUM($M$10:M231),"")</f>
        <v>129777.61646419557</v>
      </c>
      <c r="O231" s="27">
        <f t="shared" si="48"/>
        <v>90222.383535804489</v>
      </c>
    </row>
    <row r="232" spans="1:15" x14ac:dyDescent="0.25">
      <c r="A232" s="54">
        <f t="shared" si="37"/>
        <v>222</v>
      </c>
      <c r="B232" s="6">
        <f t="shared" si="38"/>
        <v>48279</v>
      </c>
      <c r="C232" s="27">
        <f t="shared" si="39"/>
        <v>996.35013903808499</v>
      </c>
      <c r="D232" s="27">
        <f t="shared" si="40"/>
        <v>215.98356649368708</v>
      </c>
      <c r="E232" s="27">
        <f t="shared" si="41"/>
        <v>780.36657254439797</v>
      </c>
      <c r="F232" s="25">
        <f>IF(A232&lt;&gt;"",SUM($E$10:E232),"")</f>
        <v>134839.91752257088</v>
      </c>
      <c r="G232" s="27">
        <f t="shared" si="42"/>
        <v>90160.082477429125</v>
      </c>
      <c r="I232" s="54">
        <f t="shared" si="43"/>
        <v>222</v>
      </c>
      <c r="J232" s="6">
        <f t="shared" si="44"/>
        <v>48279</v>
      </c>
      <c r="K232" s="27">
        <f t="shared" si="45"/>
        <v>996.35013903808499</v>
      </c>
      <c r="L232" s="27">
        <f t="shared" si="46"/>
        <v>228.66521892955322</v>
      </c>
      <c r="M232" s="27">
        <f t="shared" si="47"/>
        <v>767.68492010853174</v>
      </c>
      <c r="N232" s="25">
        <f>IF(I232&lt;&gt;"",SUM($M$10:M232),"")</f>
        <v>130545.3013843041</v>
      </c>
      <c r="O232" s="27">
        <f t="shared" si="48"/>
        <v>89454.698615695961</v>
      </c>
    </row>
    <row r="233" spans="1:15" x14ac:dyDescent="0.25">
      <c r="A233" s="54">
        <f t="shared" si="37"/>
        <v>223</v>
      </c>
      <c r="B233" s="6">
        <f t="shared" si="38"/>
        <v>48310</v>
      </c>
      <c r="C233" s="27">
        <f t="shared" si="39"/>
        <v>996.35013903808499</v>
      </c>
      <c r="D233" s="27">
        <f t="shared" si="40"/>
        <v>214.13019588389417</v>
      </c>
      <c r="E233" s="27">
        <f t="shared" si="41"/>
        <v>782.21994315419079</v>
      </c>
      <c r="F233" s="25">
        <f>IF(A233&lt;&gt;"",SUM($E$10:E233),"")</f>
        <v>135622.13746572507</v>
      </c>
      <c r="G233" s="27">
        <f t="shared" si="42"/>
        <v>89377.862534274929</v>
      </c>
      <c r="I233" s="54">
        <f t="shared" si="43"/>
        <v>223</v>
      </c>
      <c r="J233" s="6">
        <f t="shared" si="44"/>
        <v>48310</v>
      </c>
      <c r="K233" s="27">
        <f t="shared" si="45"/>
        <v>996.35013903808499</v>
      </c>
      <c r="L233" s="27">
        <f t="shared" si="46"/>
        <v>226.71955053279811</v>
      </c>
      <c r="M233" s="27">
        <f t="shared" si="47"/>
        <v>769.63058850528682</v>
      </c>
      <c r="N233" s="25">
        <f>IF(I233&lt;&gt;"",SUM($M$10:M233),"")</f>
        <v>131314.9319728094</v>
      </c>
      <c r="O233" s="27">
        <f t="shared" si="48"/>
        <v>88685.068027190675</v>
      </c>
    </row>
    <row r="234" spans="1:15" x14ac:dyDescent="0.25">
      <c r="A234" s="54">
        <f t="shared" si="37"/>
        <v>224</v>
      </c>
      <c r="B234" s="6">
        <f t="shared" si="38"/>
        <v>48340</v>
      </c>
      <c r="C234" s="27">
        <f t="shared" si="39"/>
        <v>996.35013903808499</v>
      </c>
      <c r="D234" s="27">
        <f t="shared" si="40"/>
        <v>212.27242351890294</v>
      </c>
      <c r="E234" s="27">
        <f t="shared" si="41"/>
        <v>784.07771551918199</v>
      </c>
      <c r="F234" s="25">
        <f>IF(A234&lt;&gt;"",SUM($E$10:E234),"")</f>
        <v>136406.21518124425</v>
      </c>
      <c r="G234" s="27">
        <f t="shared" si="42"/>
        <v>88593.784818755754</v>
      </c>
      <c r="I234" s="54">
        <f t="shared" si="43"/>
        <v>224</v>
      </c>
      <c r="J234" s="6">
        <f t="shared" si="44"/>
        <v>48340</v>
      </c>
      <c r="K234" s="27">
        <f t="shared" si="45"/>
        <v>996.35013903808499</v>
      </c>
      <c r="L234" s="27">
        <f t="shared" si="46"/>
        <v>224.76895091307512</v>
      </c>
      <c r="M234" s="27">
        <f t="shared" si="47"/>
        <v>771.58118812500993</v>
      </c>
      <c r="N234" s="25">
        <f>IF(I234&lt;&gt;"",SUM($M$10:M234),"")</f>
        <v>132086.51316093441</v>
      </c>
      <c r="O234" s="27">
        <f t="shared" si="48"/>
        <v>87913.486839065663</v>
      </c>
    </row>
    <row r="235" spans="1:15" x14ac:dyDescent="0.25">
      <c r="A235" s="54">
        <f t="shared" si="37"/>
        <v>225</v>
      </c>
      <c r="B235" s="6">
        <f t="shared" si="38"/>
        <v>48371</v>
      </c>
      <c r="C235" s="27">
        <f t="shared" si="39"/>
        <v>996.35013903808499</v>
      </c>
      <c r="D235" s="27">
        <f t="shared" si="40"/>
        <v>210.41023894454491</v>
      </c>
      <c r="E235" s="27">
        <f t="shared" si="41"/>
        <v>785.93990009354002</v>
      </c>
      <c r="F235" s="25">
        <f>IF(A235&lt;&gt;"",SUM($E$10:E235),"")</f>
        <v>137192.15508133778</v>
      </c>
      <c r="G235" s="27">
        <f t="shared" si="42"/>
        <v>87807.844918662217</v>
      </c>
      <c r="I235" s="54">
        <f t="shared" si="43"/>
        <v>225</v>
      </c>
      <c r="J235" s="6">
        <f t="shared" si="44"/>
        <v>48371</v>
      </c>
      <c r="K235" s="27">
        <f t="shared" si="45"/>
        <v>996.35013903808499</v>
      </c>
      <c r="L235" s="27">
        <f t="shared" si="46"/>
        <v>222.81340757238613</v>
      </c>
      <c r="M235" s="27">
        <f t="shared" si="47"/>
        <v>773.53673146569884</v>
      </c>
      <c r="N235" s="25">
        <f>IF(I235&lt;&gt;"",SUM($M$10:M235),"")</f>
        <v>132860.0498924001</v>
      </c>
      <c r="O235" s="27">
        <f t="shared" si="48"/>
        <v>87139.950107599958</v>
      </c>
    </row>
    <row r="236" spans="1:15" x14ac:dyDescent="0.25">
      <c r="A236" s="54">
        <f t="shared" si="37"/>
        <v>226</v>
      </c>
      <c r="B236" s="6">
        <f t="shared" si="38"/>
        <v>48401</v>
      </c>
      <c r="C236" s="27">
        <f t="shared" si="39"/>
        <v>996.35013903808499</v>
      </c>
      <c r="D236" s="27">
        <f t="shared" si="40"/>
        <v>208.54363168182275</v>
      </c>
      <c r="E236" s="27">
        <f t="shared" si="41"/>
        <v>787.80650735626227</v>
      </c>
      <c r="F236" s="25">
        <f>IF(A236&lt;&gt;"",SUM($E$10:E236),"")</f>
        <v>137979.96158869404</v>
      </c>
      <c r="G236" s="27">
        <f t="shared" si="42"/>
        <v>87020.038411305955</v>
      </c>
      <c r="I236" s="54">
        <f t="shared" si="43"/>
        <v>226</v>
      </c>
      <c r="J236" s="6">
        <f t="shared" si="44"/>
        <v>48401</v>
      </c>
      <c r="K236" s="27">
        <f t="shared" si="45"/>
        <v>996.35013903808499</v>
      </c>
      <c r="L236" s="27">
        <f t="shared" si="46"/>
        <v>220.85290798105729</v>
      </c>
      <c r="M236" s="27">
        <f t="shared" si="47"/>
        <v>775.49723105702765</v>
      </c>
      <c r="N236" s="25">
        <f>IF(I236&lt;&gt;"",SUM($M$10:M236),"")</f>
        <v>133635.54712345713</v>
      </c>
      <c r="O236" s="27">
        <f t="shared" si="48"/>
        <v>86364.452876542928</v>
      </c>
    </row>
    <row r="237" spans="1:15" x14ac:dyDescent="0.25">
      <c r="A237" s="54">
        <f t="shared" si="37"/>
        <v>227</v>
      </c>
      <c r="B237" s="6">
        <f t="shared" si="38"/>
        <v>48432</v>
      </c>
      <c r="C237" s="27">
        <f t="shared" si="39"/>
        <v>996.35013903808499</v>
      </c>
      <c r="D237" s="27">
        <f t="shared" si="40"/>
        <v>206.67259122685164</v>
      </c>
      <c r="E237" s="27">
        <f t="shared" si="41"/>
        <v>789.67754781123335</v>
      </c>
      <c r="F237" s="25">
        <f>IF(A237&lt;&gt;"",SUM($E$10:E237),"")</f>
        <v>138769.63913650528</v>
      </c>
      <c r="G237" s="27">
        <f t="shared" si="42"/>
        <v>86230.360863494716</v>
      </c>
      <c r="I237" s="54">
        <f t="shared" si="43"/>
        <v>227</v>
      </c>
      <c r="J237" s="6">
        <f t="shared" si="44"/>
        <v>48432</v>
      </c>
      <c r="K237" s="27">
        <f t="shared" si="45"/>
        <v>996.35013903808499</v>
      </c>
      <c r="L237" s="27">
        <f t="shared" si="46"/>
        <v>218.88743957765888</v>
      </c>
      <c r="M237" s="27">
        <f t="shared" si="47"/>
        <v>777.46269946042617</v>
      </c>
      <c r="N237" s="25">
        <f>IF(I237&lt;&gt;"",SUM($M$10:M237),"")</f>
        <v>134413.00982291755</v>
      </c>
      <c r="O237" s="27">
        <f t="shared" si="48"/>
        <v>85586.990177082494</v>
      </c>
    </row>
    <row r="238" spans="1:15" x14ac:dyDescent="0.25">
      <c r="A238" s="54">
        <f t="shared" si="37"/>
        <v>228</v>
      </c>
      <c r="B238" s="6">
        <f t="shared" si="38"/>
        <v>48463</v>
      </c>
      <c r="C238" s="27">
        <f t="shared" si="39"/>
        <v>996.35013903808499</v>
      </c>
      <c r="D238" s="27">
        <f t="shared" si="40"/>
        <v>204.79710705079995</v>
      </c>
      <c r="E238" s="27">
        <f t="shared" si="41"/>
        <v>791.55303198728507</v>
      </c>
      <c r="F238" s="25">
        <f>IF(A238&lt;&gt;"",SUM($E$10:E238),"")</f>
        <v>139561.19216849256</v>
      </c>
      <c r="G238" s="27">
        <f t="shared" si="42"/>
        <v>85438.807831507438</v>
      </c>
      <c r="I238" s="54">
        <f t="shared" si="43"/>
        <v>228</v>
      </c>
      <c r="J238" s="6">
        <f t="shared" si="44"/>
        <v>48463</v>
      </c>
      <c r="K238" s="27">
        <f t="shared" si="45"/>
        <v>996.35013903808499</v>
      </c>
      <c r="L238" s="27">
        <f t="shared" si="46"/>
        <v>216.91698976892454</v>
      </c>
      <c r="M238" s="27">
        <f t="shared" si="47"/>
        <v>779.43314926916048</v>
      </c>
      <c r="N238" s="25">
        <f>IF(I238&lt;&gt;"",SUM($M$10:M238),"")</f>
        <v>135192.44297218672</v>
      </c>
      <c r="O238" s="27">
        <f t="shared" si="48"/>
        <v>84807.557027813338</v>
      </c>
    </row>
    <row r="239" spans="1:15" x14ac:dyDescent="0.25">
      <c r="A239" s="54">
        <f t="shared" si="37"/>
        <v>229</v>
      </c>
      <c r="B239" s="6">
        <f t="shared" si="38"/>
        <v>48493</v>
      </c>
      <c r="C239" s="27">
        <f t="shared" si="39"/>
        <v>996.35013903808499</v>
      </c>
      <c r="D239" s="27">
        <f t="shared" si="40"/>
        <v>202.91716859983015</v>
      </c>
      <c r="E239" s="27">
        <f t="shared" si="41"/>
        <v>793.43297043825487</v>
      </c>
      <c r="F239" s="25">
        <f>IF(A239&lt;&gt;"",SUM($E$10:E239),"")</f>
        <v>140354.62513893083</v>
      </c>
      <c r="G239" s="27">
        <f t="shared" si="42"/>
        <v>84645.374861069169</v>
      </c>
      <c r="I239" s="54">
        <f t="shared" si="43"/>
        <v>229</v>
      </c>
      <c r="J239" s="6">
        <f t="shared" si="44"/>
        <v>48493</v>
      </c>
      <c r="K239" s="27">
        <f t="shared" si="45"/>
        <v>996.35013903808499</v>
      </c>
      <c r="L239" s="27">
        <f t="shared" si="46"/>
        <v>214.94154592967092</v>
      </c>
      <c r="M239" s="27">
        <f t="shared" si="47"/>
        <v>781.40859310841404</v>
      </c>
      <c r="N239" s="25">
        <f>IF(I239&lt;&gt;"",SUM($M$10:M239),"")</f>
        <v>135973.85156529513</v>
      </c>
      <c r="O239" s="27">
        <f t="shared" si="48"/>
        <v>84026.148434704926</v>
      </c>
    </row>
    <row r="240" spans="1:15" x14ac:dyDescent="0.25">
      <c r="A240" s="54">
        <f t="shared" si="37"/>
        <v>230</v>
      </c>
      <c r="B240" s="6">
        <f t="shared" si="38"/>
        <v>48524</v>
      </c>
      <c r="C240" s="27">
        <f t="shared" si="39"/>
        <v>996.35013903808499</v>
      </c>
      <c r="D240" s="27">
        <f t="shared" si="40"/>
        <v>201.03276529503927</v>
      </c>
      <c r="E240" s="27">
        <f t="shared" si="41"/>
        <v>795.31737374304566</v>
      </c>
      <c r="F240" s="25">
        <f>IF(A240&lt;&gt;"",SUM($E$10:E240),"")</f>
        <v>141149.94251267388</v>
      </c>
      <c r="G240" s="27">
        <f t="shared" si="42"/>
        <v>83850.057487326121</v>
      </c>
      <c r="I240" s="54">
        <f t="shared" si="43"/>
        <v>230</v>
      </c>
      <c r="J240" s="6">
        <f t="shared" si="44"/>
        <v>48524</v>
      </c>
      <c r="K240" s="27">
        <f t="shared" si="45"/>
        <v>996.35013903808499</v>
      </c>
      <c r="L240" s="27">
        <f t="shared" si="46"/>
        <v>212.96109540271647</v>
      </c>
      <c r="M240" s="27">
        <f t="shared" si="47"/>
        <v>783.38904363536858</v>
      </c>
      <c r="N240" s="25">
        <f>IF(I240&lt;&gt;"",SUM($M$10:M240),"")</f>
        <v>136757.2406089305</v>
      </c>
      <c r="O240" s="27">
        <f t="shared" si="48"/>
        <v>83242.759391069558</v>
      </c>
    </row>
    <row r="241" spans="1:15" x14ac:dyDescent="0.25">
      <c r="A241" s="54">
        <f t="shared" si="37"/>
        <v>231</v>
      </c>
      <c r="B241" s="6">
        <f t="shared" si="38"/>
        <v>48554</v>
      </c>
      <c r="C241" s="27">
        <f t="shared" si="39"/>
        <v>996.35013903808499</v>
      </c>
      <c r="D241" s="27">
        <f t="shared" si="40"/>
        <v>199.14388653239953</v>
      </c>
      <c r="E241" s="27">
        <f t="shared" si="41"/>
        <v>797.20625250568548</v>
      </c>
      <c r="F241" s="25">
        <f>IF(A241&lt;&gt;"",SUM($E$10:E241),"")</f>
        <v>141947.14876517956</v>
      </c>
      <c r="G241" s="27">
        <f t="shared" si="42"/>
        <v>83052.851234820439</v>
      </c>
      <c r="I241" s="54">
        <f t="shared" si="43"/>
        <v>231</v>
      </c>
      <c r="J241" s="6">
        <f t="shared" si="44"/>
        <v>48554</v>
      </c>
      <c r="K241" s="27">
        <f t="shared" si="45"/>
        <v>996.35013903808499</v>
      </c>
      <c r="L241" s="27">
        <f t="shared" si="46"/>
        <v>210.97562549880061</v>
      </c>
      <c r="M241" s="27">
        <f t="shared" si="47"/>
        <v>785.37451353928441</v>
      </c>
      <c r="N241" s="25">
        <f>IF(I241&lt;&gt;"",SUM($M$10:M241),"")</f>
        <v>137542.61512246978</v>
      </c>
      <c r="O241" s="27">
        <f t="shared" si="48"/>
        <v>82457.384877530276</v>
      </c>
    </row>
    <row r="242" spans="1:15" x14ac:dyDescent="0.25">
      <c r="A242" s="54">
        <f t="shared" si="37"/>
        <v>232</v>
      </c>
      <c r="B242" s="6">
        <f t="shared" si="38"/>
        <v>48585</v>
      </c>
      <c r="C242" s="27">
        <f t="shared" si="39"/>
        <v>996.35013903808499</v>
      </c>
      <c r="D242" s="27">
        <f t="shared" si="40"/>
        <v>197.25052168269855</v>
      </c>
      <c r="E242" s="27">
        <f t="shared" si="41"/>
        <v>799.0996173553865</v>
      </c>
      <c r="F242" s="25">
        <f>IF(A242&lt;&gt;"",SUM($E$10:E242),"")</f>
        <v>142746.24838253495</v>
      </c>
      <c r="G242" s="27">
        <f t="shared" si="42"/>
        <v>82253.751617465052</v>
      </c>
      <c r="I242" s="54">
        <f t="shared" si="43"/>
        <v>232</v>
      </c>
      <c r="J242" s="6">
        <f t="shared" si="44"/>
        <v>48585</v>
      </c>
      <c r="K242" s="27">
        <f t="shared" si="45"/>
        <v>996.35013903808499</v>
      </c>
      <c r="L242" s="27">
        <f t="shared" si="46"/>
        <v>208.98512349650224</v>
      </c>
      <c r="M242" s="27">
        <f t="shared" si="47"/>
        <v>787.36501554158281</v>
      </c>
      <c r="N242" s="25">
        <f>IF(I242&lt;&gt;"",SUM($M$10:M242),"")</f>
        <v>138329.98013801136</v>
      </c>
      <c r="O242" s="27">
        <f t="shared" si="48"/>
        <v>81670.019861988694</v>
      </c>
    </row>
    <row r="243" spans="1:15" x14ac:dyDescent="0.25">
      <c r="A243" s="54">
        <f t="shared" si="37"/>
        <v>233</v>
      </c>
      <c r="B243" s="6">
        <f t="shared" si="38"/>
        <v>48616</v>
      </c>
      <c r="C243" s="27">
        <f t="shared" si="39"/>
        <v>996.35013903808499</v>
      </c>
      <c r="D243" s="27">
        <f t="shared" si="40"/>
        <v>195.35266009147949</v>
      </c>
      <c r="E243" s="27">
        <f t="shared" si="41"/>
        <v>800.9974789466055</v>
      </c>
      <c r="F243" s="25">
        <f>IF(A243&lt;&gt;"",SUM($E$10:E243),"")</f>
        <v>143547.24586148156</v>
      </c>
      <c r="G243" s="27">
        <f t="shared" si="42"/>
        <v>81452.754138518445</v>
      </c>
      <c r="I243" s="54">
        <f t="shared" si="43"/>
        <v>233</v>
      </c>
      <c r="J243" s="6">
        <f t="shared" si="44"/>
        <v>48616</v>
      </c>
      <c r="K243" s="27">
        <f t="shared" si="45"/>
        <v>996.35013903808499</v>
      </c>
      <c r="L243" s="27">
        <f t="shared" si="46"/>
        <v>206.98957664215828</v>
      </c>
      <c r="M243" s="27">
        <f t="shared" si="47"/>
        <v>789.36056239592676</v>
      </c>
      <c r="N243" s="25">
        <f>IF(I243&lt;&gt;"",SUM($M$10:M243),"")</f>
        <v>139119.34070040728</v>
      </c>
      <c r="O243" s="27">
        <f t="shared" si="48"/>
        <v>80880.659299592764</v>
      </c>
    </row>
    <row r="244" spans="1:15" x14ac:dyDescent="0.25">
      <c r="A244" s="54">
        <f t="shared" si="37"/>
        <v>234</v>
      </c>
      <c r="B244" s="6">
        <f t="shared" si="38"/>
        <v>48644</v>
      </c>
      <c r="C244" s="27">
        <f t="shared" si="39"/>
        <v>996.35013903808499</v>
      </c>
      <c r="D244" s="27">
        <f t="shared" si="40"/>
        <v>193.45029107898131</v>
      </c>
      <c r="E244" s="27">
        <f t="shared" si="41"/>
        <v>802.89984795910368</v>
      </c>
      <c r="F244" s="25">
        <f>IF(A244&lt;&gt;"",SUM($E$10:E244),"")</f>
        <v>144350.14570944067</v>
      </c>
      <c r="G244" s="27">
        <f t="shared" si="42"/>
        <v>80649.854290559335</v>
      </c>
      <c r="I244" s="54">
        <f t="shared" si="43"/>
        <v>234</v>
      </c>
      <c r="J244" s="6">
        <f t="shared" si="44"/>
        <v>48644</v>
      </c>
      <c r="K244" s="27">
        <f t="shared" si="45"/>
        <v>996.35013903808499</v>
      </c>
      <c r="L244" s="27">
        <f t="shared" si="46"/>
        <v>204.98897214978206</v>
      </c>
      <c r="M244" s="27">
        <f t="shared" si="47"/>
        <v>791.36116688830293</v>
      </c>
      <c r="N244" s="25">
        <f>IF(I244&lt;&gt;"",SUM($M$10:M244),"")</f>
        <v>139910.70186729557</v>
      </c>
      <c r="O244" s="27">
        <f t="shared" si="48"/>
        <v>80089.298132704454</v>
      </c>
    </row>
    <row r="245" spans="1:15" x14ac:dyDescent="0.25">
      <c r="A245" s="54">
        <f t="shared" si="37"/>
        <v>235</v>
      </c>
      <c r="B245" s="6">
        <f t="shared" si="38"/>
        <v>48675</v>
      </c>
      <c r="C245" s="27">
        <f t="shared" si="39"/>
        <v>996.35013903808499</v>
      </c>
      <c r="D245" s="27">
        <f t="shared" si="40"/>
        <v>191.54340394007841</v>
      </c>
      <c r="E245" s="27">
        <f t="shared" si="41"/>
        <v>804.80673509800658</v>
      </c>
      <c r="F245" s="25">
        <f>IF(A245&lt;&gt;"",SUM($E$10:E245),"")</f>
        <v>145154.95244453868</v>
      </c>
      <c r="G245" s="27">
        <f t="shared" si="42"/>
        <v>79845.047555461322</v>
      </c>
      <c r="I245" s="54">
        <f t="shared" si="43"/>
        <v>235</v>
      </c>
      <c r="J245" s="6">
        <f t="shared" si="44"/>
        <v>48675</v>
      </c>
      <c r="K245" s="27">
        <f t="shared" si="45"/>
        <v>996.35013903808499</v>
      </c>
      <c r="L245" s="27">
        <f t="shared" si="46"/>
        <v>202.98329720098127</v>
      </c>
      <c r="M245" s="27">
        <f t="shared" si="47"/>
        <v>793.36684183710372</v>
      </c>
      <c r="N245" s="25">
        <f>IF(I245&lt;&gt;"",SUM($M$10:M245),"")</f>
        <v>140704.06870913267</v>
      </c>
      <c r="O245" s="27">
        <f t="shared" si="48"/>
        <v>79295.931290867346</v>
      </c>
    </row>
    <row r="246" spans="1:15" x14ac:dyDescent="0.25">
      <c r="A246" s="54">
        <f t="shared" si="37"/>
        <v>236</v>
      </c>
      <c r="B246" s="6">
        <f t="shared" si="38"/>
        <v>48705</v>
      </c>
      <c r="C246" s="27">
        <f t="shared" si="39"/>
        <v>996.35013903808499</v>
      </c>
      <c r="D246" s="27">
        <f t="shared" si="40"/>
        <v>189.63198794422064</v>
      </c>
      <c r="E246" s="27">
        <f t="shared" si="41"/>
        <v>806.71815109386432</v>
      </c>
      <c r="F246" s="25">
        <f>IF(A246&lt;&gt;"",SUM($E$10:E246),"")</f>
        <v>145961.67059563255</v>
      </c>
      <c r="G246" s="27">
        <f t="shared" si="42"/>
        <v>79038.329404367454</v>
      </c>
      <c r="I246" s="54">
        <f t="shared" si="43"/>
        <v>236</v>
      </c>
      <c r="J246" s="6">
        <f t="shared" si="44"/>
        <v>48705</v>
      </c>
      <c r="K246" s="27">
        <f t="shared" si="45"/>
        <v>996.35013903808499</v>
      </c>
      <c r="L246" s="27">
        <f t="shared" si="46"/>
        <v>200.97253894487582</v>
      </c>
      <c r="M246" s="27">
        <f t="shared" si="47"/>
        <v>795.37760009320914</v>
      </c>
      <c r="N246" s="25">
        <f>IF(I246&lt;&gt;"",SUM($M$10:M246),"")</f>
        <v>141499.44630922587</v>
      </c>
      <c r="O246" s="27">
        <f t="shared" si="48"/>
        <v>78500.553690774133</v>
      </c>
    </row>
    <row r="247" spans="1:15" x14ac:dyDescent="0.25">
      <c r="A247" s="54">
        <f t="shared" si="37"/>
        <v>237</v>
      </c>
      <c r="B247" s="6">
        <f t="shared" si="38"/>
        <v>48736</v>
      </c>
      <c r="C247" s="27">
        <f t="shared" si="39"/>
        <v>996.35013903808499</v>
      </c>
      <c r="D247" s="27">
        <f t="shared" si="40"/>
        <v>187.71603233537269</v>
      </c>
      <c r="E247" s="27">
        <f t="shared" si="41"/>
        <v>808.6341067027123</v>
      </c>
      <c r="F247" s="25">
        <f>IF(A247&lt;&gt;"",SUM($E$10:E247),"")</f>
        <v>146770.30470233527</v>
      </c>
      <c r="G247" s="27">
        <f t="shared" si="42"/>
        <v>78229.69529766473</v>
      </c>
      <c r="I247" s="54">
        <f t="shared" si="43"/>
        <v>237</v>
      </c>
      <c r="J247" s="6">
        <f t="shared" si="44"/>
        <v>48736</v>
      </c>
      <c r="K247" s="27">
        <f t="shared" si="45"/>
        <v>996.35013903808499</v>
      </c>
      <c r="L247" s="27">
        <f t="shared" si="46"/>
        <v>198.95668449801562</v>
      </c>
      <c r="M247" s="27">
        <f t="shared" si="47"/>
        <v>797.39345454006934</v>
      </c>
      <c r="N247" s="25">
        <f>IF(I247&lt;&gt;"",SUM($M$10:M247),"")</f>
        <v>142296.83976376592</v>
      </c>
      <c r="O247" s="27">
        <f t="shared" si="48"/>
        <v>77703.160236234064</v>
      </c>
    </row>
    <row r="248" spans="1:15" x14ac:dyDescent="0.25">
      <c r="A248" s="54">
        <f t="shared" si="37"/>
        <v>238</v>
      </c>
      <c r="B248" s="6">
        <f t="shared" si="38"/>
        <v>48766</v>
      </c>
      <c r="C248" s="27">
        <f t="shared" si="39"/>
        <v>996.35013903808499</v>
      </c>
      <c r="D248" s="27">
        <f t="shared" si="40"/>
        <v>185.79552633195374</v>
      </c>
      <c r="E248" s="27">
        <f t="shared" si="41"/>
        <v>810.55461270613125</v>
      </c>
      <c r="F248" s="25">
        <f>IF(A248&lt;&gt;"",SUM($E$10:E248),"")</f>
        <v>147580.85931504139</v>
      </c>
      <c r="G248" s="27">
        <f t="shared" si="42"/>
        <v>77419.140684958606</v>
      </c>
      <c r="I248" s="54">
        <f t="shared" si="43"/>
        <v>238</v>
      </c>
      <c r="J248" s="6">
        <f t="shared" si="44"/>
        <v>48766</v>
      </c>
      <c r="K248" s="27">
        <f t="shared" si="45"/>
        <v>996.35013903808499</v>
      </c>
      <c r="L248" s="27">
        <f t="shared" si="46"/>
        <v>196.93572094429797</v>
      </c>
      <c r="M248" s="27">
        <f t="shared" si="47"/>
        <v>799.41441809378705</v>
      </c>
      <c r="N248" s="25">
        <f>IF(I248&lt;&gt;"",SUM($M$10:M248),"")</f>
        <v>143096.25418185969</v>
      </c>
      <c r="O248" s="27">
        <f t="shared" si="48"/>
        <v>76903.745818140276</v>
      </c>
    </row>
    <row r="249" spans="1:15" x14ac:dyDescent="0.25">
      <c r="A249" s="54">
        <f t="shared" si="37"/>
        <v>239</v>
      </c>
      <c r="B249" s="6">
        <f t="shared" si="38"/>
        <v>48797</v>
      </c>
      <c r="C249" s="27">
        <f t="shared" si="39"/>
        <v>996.35013903808499</v>
      </c>
      <c r="D249" s="27">
        <f t="shared" si="40"/>
        <v>183.87045912677669</v>
      </c>
      <c r="E249" s="27">
        <f t="shared" si="41"/>
        <v>812.47967991130827</v>
      </c>
      <c r="F249" s="25">
        <f>IF(A249&lt;&gt;"",SUM($E$10:E249),"")</f>
        <v>148393.3389949527</v>
      </c>
      <c r="G249" s="27">
        <f t="shared" si="42"/>
        <v>76606.661005047295</v>
      </c>
      <c r="I249" s="54">
        <f t="shared" si="43"/>
        <v>239</v>
      </c>
      <c r="J249" s="6">
        <f t="shared" si="44"/>
        <v>48797</v>
      </c>
      <c r="K249" s="27">
        <f t="shared" si="45"/>
        <v>996.35013903808499</v>
      </c>
      <c r="L249" s="27">
        <f t="shared" si="46"/>
        <v>194.90963533488471</v>
      </c>
      <c r="M249" s="27">
        <f t="shared" si="47"/>
        <v>801.44050370320031</v>
      </c>
      <c r="N249" s="25">
        <f>IF(I249&lt;&gt;"",SUM($M$10:M249),"")</f>
        <v>143897.69468556289</v>
      </c>
      <c r="O249" s="27">
        <f t="shared" si="48"/>
        <v>76102.305314437079</v>
      </c>
    </row>
    <row r="250" spans="1:15" x14ac:dyDescent="0.25">
      <c r="A250" s="54">
        <f t="shared" si="37"/>
        <v>240</v>
      </c>
      <c r="B250" s="6">
        <f t="shared" si="38"/>
        <v>48828</v>
      </c>
      <c r="C250" s="27">
        <f t="shared" si="39"/>
        <v>996.35013903808499</v>
      </c>
      <c r="D250" s="27">
        <f t="shared" si="40"/>
        <v>181.94081988698733</v>
      </c>
      <c r="E250" s="27">
        <f t="shared" si="41"/>
        <v>814.40931915109763</v>
      </c>
      <c r="F250" s="25">
        <f>IF(A250&lt;&gt;"",SUM($E$10:E250),"")</f>
        <v>149207.74831410381</v>
      </c>
      <c r="G250" s="27">
        <f t="shared" si="42"/>
        <v>75792.25168589619</v>
      </c>
      <c r="I250" s="54">
        <f t="shared" si="43"/>
        <v>240</v>
      </c>
      <c r="J250" s="6">
        <f t="shared" si="44"/>
        <v>48828</v>
      </c>
      <c r="K250" s="27">
        <f t="shared" si="45"/>
        <v>996.35013903808499</v>
      </c>
      <c r="L250" s="27">
        <f t="shared" si="46"/>
        <v>192.87841468811942</v>
      </c>
      <c r="M250" s="27">
        <f t="shared" si="47"/>
        <v>803.4717243499656</v>
      </c>
      <c r="N250" s="25">
        <f>IF(I250&lt;&gt;"",SUM($M$10:M250),"")</f>
        <v>144701.16640991287</v>
      </c>
      <c r="O250" s="27">
        <f t="shared" si="48"/>
        <v>75298.833590087117</v>
      </c>
    </row>
    <row r="251" spans="1:15" x14ac:dyDescent="0.25">
      <c r="A251" s="54">
        <f t="shared" si="37"/>
        <v>241</v>
      </c>
      <c r="B251" s="6">
        <f t="shared" si="38"/>
        <v>48858</v>
      </c>
      <c r="C251" s="27">
        <f t="shared" si="39"/>
        <v>996.35013903808499</v>
      </c>
      <c r="D251" s="27">
        <f t="shared" si="40"/>
        <v>180.00659775400345</v>
      </c>
      <c r="E251" s="27">
        <f t="shared" si="41"/>
        <v>816.34354128408154</v>
      </c>
      <c r="F251" s="25">
        <f>IF(A251&lt;&gt;"",SUM($E$10:E251),"")</f>
        <v>150024.0918553879</v>
      </c>
      <c r="G251" s="27">
        <f t="shared" si="42"/>
        <v>74975.908144612098</v>
      </c>
      <c r="I251" s="54">
        <f t="shared" si="43"/>
        <v>241</v>
      </c>
      <c r="J251" s="6">
        <f t="shared" si="44"/>
        <v>48858</v>
      </c>
      <c r="K251" s="27">
        <f t="shared" si="45"/>
        <v>996.35013903808499</v>
      </c>
      <c r="L251" s="27">
        <f t="shared" si="46"/>
        <v>190.8420459894441</v>
      </c>
      <c r="M251" s="27">
        <f t="shared" si="47"/>
        <v>805.50809304864083</v>
      </c>
      <c r="N251" s="25">
        <f>IF(I251&lt;&gt;"",SUM($M$10:M251),"")</f>
        <v>145506.67450296151</v>
      </c>
      <c r="O251" s="27">
        <f t="shared" si="48"/>
        <v>74493.325497038473</v>
      </c>
    </row>
    <row r="252" spans="1:15" x14ac:dyDescent="0.25">
      <c r="A252" s="54">
        <f t="shared" si="37"/>
        <v>242</v>
      </c>
      <c r="B252" s="6">
        <f t="shared" si="38"/>
        <v>48889</v>
      </c>
      <c r="C252" s="27">
        <f t="shared" si="39"/>
        <v>996.35013903808499</v>
      </c>
      <c r="D252" s="27">
        <f t="shared" si="40"/>
        <v>178.06778184345373</v>
      </c>
      <c r="E252" s="27">
        <f t="shared" si="41"/>
        <v>818.28235719463123</v>
      </c>
      <c r="F252" s="25">
        <f>IF(A252&lt;&gt;"",SUM($E$10:E252),"")</f>
        <v>150842.37421258254</v>
      </c>
      <c r="G252" s="27">
        <f t="shared" si="42"/>
        <v>74157.625787417463</v>
      </c>
      <c r="I252" s="54">
        <f t="shared" si="43"/>
        <v>242</v>
      </c>
      <c r="J252" s="6">
        <f t="shared" si="44"/>
        <v>48889</v>
      </c>
      <c r="K252" s="27">
        <f t="shared" si="45"/>
        <v>996.35013903808499</v>
      </c>
      <c r="L252" s="27">
        <f t="shared" si="46"/>
        <v>188.80051619131592</v>
      </c>
      <c r="M252" s="27">
        <f t="shared" si="47"/>
        <v>807.54962284676913</v>
      </c>
      <c r="N252" s="25">
        <f>IF(I252&lt;&gt;"",SUM($M$10:M252),"")</f>
        <v>146314.22412580828</v>
      </c>
      <c r="O252" s="27">
        <f t="shared" si="48"/>
        <v>73685.775874191706</v>
      </c>
    </row>
    <row r="253" spans="1:15" x14ac:dyDescent="0.25">
      <c r="A253" s="54">
        <f t="shared" si="37"/>
        <v>243</v>
      </c>
      <c r="B253" s="6">
        <f t="shared" si="38"/>
        <v>48919</v>
      </c>
      <c r="C253" s="27">
        <f t="shared" si="39"/>
        <v>996.35013903808499</v>
      </c>
      <c r="D253" s="27">
        <f t="shared" si="40"/>
        <v>176.12436124511646</v>
      </c>
      <c r="E253" s="27">
        <f t="shared" si="41"/>
        <v>820.22577779296853</v>
      </c>
      <c r="F253" s="25">
        <f>IF(A253&lt;&gt;"",SUM($E$10:E253),"")</f>
        <v>151662.59999037551</v>
      </c>
      <c r="G253" s="27">
        <f t="shared" si="42"/>
        <v>73337.400009624485</v>
      </c>
      <c r="I253" s="54">
        <f t="shared" si="43"/>
        <v>243</v>
      </c>
      <c r="J253" s="6">
        <f t="shared" si="44"/>
        <v>48919</v>
      </c>
      <c r="K253" s="27">
        <f t="shared" si="45"/>
        <v>996.35013903808499</v>
      </c>
      <c r="L253" s="27">
        <f t="shared" si="46"/>
        <v>186.7538122131235</v>
      </c>
      <c r="M253" s="27">
        <f t="shared" si="47"/>
        <v>809.59632682496147</v>
      </c>
      <c r="N253" s="25">
        <f>IF(I253&lt;&gt;"",SUM($M$10:M253),"")</f>
        <v>147123.82045263323</v>
      </c>
      <c r="O253" s="27">
        <f t="shared" si="48"/>
        <v>72876.179547366744</v>
      </c>
    </row>
    <row r="254" spans="1:15" x14ac:dyDescent="0.25">
      <c r="A254" s="54">
        <f t="shared" si="37"/>
        <v>244</v>
      </c>
      <c r="B254" s="6">
        <f t="shared" si="38"/>
        <v>48950</v>
      </c>
      <c r="C254" s="27">
        <f t="shared" si="39"/>
        <v>996.35013903808499</v>
      </c>
      <c r="D254" s="27">
        <f t="shared" si="40"/>
        <v>174.17632502285815</v>
      </c>
      <c r="E254" s="27">
        <f t="shared" si="41"/>
        <v>822.17381401522687</v>
      </c>
      <c r="F254" s="25">
        <f>IF(A254&lt;&gt;"",SUM($E$10:E254),"")</f>
        <v>152484.77380439074</v>
      </c>
      <c r="G254" s="27">
        <f t="shared" si="42"/>
        <v>72515.226195609255</v>
      </c>
      <c r="I254" s="54">
        <f t="shared" si="43"/>
        <v>244</v>
      </c>
      <c r="J254" s="6">
        <f t="shared" si="44"/>
        <v>48950</v>
      </c>
      <c r="K254" s="27">
        <f t="shared" si="45"/>
        <v>996.35013903808499</v>
      </c>
      <c r="L254" s="27">
        <f t="shared" si="46"/>
        <v>184.70192094110311</v>
      </c>
      <c r="M254" s="27">
        <f t="shared" si="47"/>
        <v>811.64821809698185</v>
      </c>
      <c r="N254" s="25">
        <f>IF(I254&lt;&gt;"",SUM($M$10:M254),"")</f>
        <v>147935.46867073022</v>
      </c>
      <c r="O254" s="27">
        <f t="shared" si="48"/>
        <v>72064.531329269768</v>
      </c>
    </row>
    <row r="255" spans="1:15" x14ac:dyDescent="0.25">
      <c r="A255" s="54">
        <f t="shared" si="37"/>
        <v>245</v>
      </c>
      <c r="B255" s="6">
        <f t="shared" si="38"/>
        <v>48981</v>
      </c>
      <c r="C255" s="27">
        <f t="shared" si="39"/>
        <v>996.35013903808499</v>
      </c>
      <c r="D255" s="27">
        <f t="shared" si="40"/>
        <v>172.22366221457199</v>
      </c>
      <c r="E255" s="27">
        <f t="shared" si="41"/>
        <v>824.12647682351303</v>
      </c>
      <c r="F255" s="25">
        <f>IF(A255&lt;&gt;"",SUM($E$10:E255),"")</f>
        <v>153308.90028121427</v>
      </c>
      <c r="G255" s="27">
        <f t="shared" si="42"/>
        <v>71691.099718785728</v>
      </c>
      <c r="I255" s="54">
        <f t="shared" si="43"/>
        <v>245</v>
      </c>
      <c r="J255" s="6">
        <f t="shared" si="44"/>
        <v>48981</v>
      </c>
      <c r="K255" s="27">
        <f t="shared" si="45"/>
        <v>996.35013903808499</v>
      </c>
      <c r="L255" s="27">
        <f t="shared" si="46"/>
        <v>182.64482922825479</v>
      </c>
      <c r="M255" s="27">
        <f t="shared" si="47"/>
        <v>813.70530980983017</v>
      </c>
      <c r="N255" s="25">
        <f>IF(I255&lt;&gt;"",SUM($M$10:M255),"")</f>
        <v>148749.17398054004</v>
      </c>
      <c r="O255" s="27">
        <f t="shared" si="48"/>
        <v>71250.826019459942</v>
      </c>
    </row>
    <row r="256" spans="1:15" x14ac:dyDescent="0.25">
      <c r="A256" s="54">
        <f t="shared" si="37"/>
        <v>246</v>
      </c>
      <c r="B256" s="6">
        <f t="shared" si="38"/>
        <v>49009</v>
      </c>
      <c r="C256" s="27">
        <f t="shared" si="39"/>
        <v>996.35013903808499</v>
      </c>
      <c r="D256" s="27">
        <f t="shared" si="40"/>
        <v>170.2663618321161</v>
      </c>
      <c r="E256" s="27">
        <f t="shared" si="41"/>
        <v>826.08377720596889</v>
      </c>
      <c r="F256" s="25">
        <f>IF(A256&lt;&gt;"",SUM($E$10:E256),"")</f>
        <v>154134.98405842023</v>
      </c>
      <c r="G256" s="27">
        <f t="shared" si="42"/>
        <v>70865.015941579768</v>
      </c>
      <c r="I256" s="54">
        <f t="shared" si="43"/>
        <v>246</v>
      </c>
      <c r="J256" s="6">
        <f t="shared" si="44"/>
        <v>49009</v>
      </c>
      <c r="K256" s="27">
        <f t="shared" si="45"/>
        <v>996.35013903808499</v>
      </c>
      <c r="L256" s="27">
        <f t="shared" si="46"/>
        <v>180.58252389425789</v>
      </c>
      <c r="M256" s="27">
        <f t="shared" si="47"/>
        <v>815.76761514382713</v>
      </c>
      <c r="N256" s="25">
        <f>IF(I256&lt;&gt;"",SUM($M$10:M256),"")</f>
        <v>149564.94159568386</v>
      </c>
      <c r="O256" s="27">
        <f t="shared" si="48"/>
        <v>70435.058404316122</v>
      </c>
    </row>
    <row r="257" spans="1:15" x14ac:dyDescent="0.25">
      <c r="A257" s="54">
        <f t="shared" si="37"/>
        <v>247</v>
      </c>
      <c r="B257" s="6">
        <f t="shared" si="38"/>
        <v>49040</v>
      </c>
      <c r="C257" s="27">
        <f t="shared" si="39"/>
        <v>996.35013903808499</v>
      </c>
      <c r="D257" s="27">
        <f t="shared" si="40"/>
        <v>168.30441286125193</v>
      </c>
      <c r="E257" s="27">
        <f t="shared" si="41"/>
        <v>828.04572617683311</v>
      </c>
      <c r="F257" s="25">
        <f>IF(A257&lt;&gt;"",SUM($E$10:E257),"")</f>
        <v>154963.02978459708</v>
      </c>
      <c r="G257" s="27">
        <f t="shared" si="42"/>
        <v>70036.970215402922</v>
      </c>
      <c r="I257" s="54">
        <f t="shared" si="43"/>
        <v>247</v>
      </c>
      <c r="J257" s="6">
        <f t="shared" si="44"/>
        <v>49040</v>
      </c>
      <c r="K257" s="27">
        <f t="shared" si="45"/>
        <v>996.35013903808499</v>
      </c>
      <c r="L257" s="27">
        <f t="shared" si="46"/>
        <v>178.51499172538681</v>
      </c>
      <c r="M257" s="27">
        <f t="shared" si="47"/>
        <v>817.83514731269815</v>
      </c>
      <c r="N257" s="25">
        <f>IF(I257&lt;&gt;"",SUM($M$10:M257),"")</f>
        <v>150382.77674299656</v>
      </c>
      <c r="O257" s="27">
        <f t="shared" si="48"/>
        <v>69617.223257003425</v>
      </c>
    </row>
    <row r="258" spans="1:15" x14ac:dyDescent="0.25">
      <c r="A258" s="54">
        <f t="shared" si="37"/>
        <v>248</v>
      </c>
      <c r="B258" s="6">
        <f t="shared" si="38"/>
        <v>49070</v>
      </c>
      <c r="C258" s="27">
        <f t="shared" si="39"/>
        <v>996.35013903808499</v>
      </c>
      <c r="D258" s="27">
        <f t="shared" si="40"/>
        <v>166.33780426158194</v>
      </c>
      <c r="E258" s="27">
        <f t="shared" si="41"/>
        <v>830.01233477650305</v>
      </c>
      <c r="F258" s="25">
        <f>IF(A258&lt;&gt;"",SUM($E$10:E258),"")</f>
        <v>155793.04211937357</v>
      </c>
      <c r="G258" s="27">
        <f t="shared" si="42"/>
        <v>69206.957880626433</v>
      </c>
      <c r="I258" s="54">
        <f t="shared" si="43"/>
        <v>248</v>
      </c>
      <c r="J258" s="6">
        <f t="shared" si="44"/>
        <v>49070</v>
      </c>
      <c r="K258" s="27">
        <f t="shared" si="45"/>
        <v>996.35013903808499</v>
      </c>
      <c r="L258" s="27">
        <f t="shared" si="46"/>
        <v>176.4422194744262</v>
      </c>
      <c r="M258" s="27">
        <f t="shared" si="47"/>
        <v>819.90791956365877</v>
      </c>
      <c r="N258" s="25">
        <f>IF(I258&lt;&gt;"",SUM($M$10:M258),"")</f>
        <v>151202.68466256023</v>
      </c>
      <c r="O258" s="27">
        <f t="shared" si="48"/>
        <v>68797.315337439766</v>
      </c>
    </row>
    <row r="259" spans="1:15" x14ac:dyDescent="0.25">
      <c r="A259" s="54">
        <f t="shared" si="37"/>
        <v>249</v>
      </c>
      <c r="B259" s="6">
        <f t="shared" si="38"/>
        <v>49101</v>
      </c>
      <c r="C259" s="27">
        <f t="shared" si="39"/>
        <v>996.35013903808499</v>
      </c>
      <c r="D259" s="27">
        <f t="shared" si="40"/>
        <v>164.36652496648776</v>
      </c>
      <c r="E259" s="27">
        <f t="shared" si="41"/>
        <v>831.98361407159723</v>
      </c>
      <c r="F259" s="25">
        <f>IF(A259&lt;&gt;"",SUM($E$10:E259),"")</f>
        <v>156625.02573344516</v>
      </c>
      <c r="G259" s="27">
        <f t="shared" si="42"/>
        <v>68374.97426655484</v>
      </c>
      <c r="I259" s="54">
        <f t="shared" si="43"/>
        <v>249</v>
      </c>
      <c r="J259" s="6">
        <f t="shared" si="44"/>
        <v>49101</v>
      </c>
      <c r="K259" s="27">
        <f t="shared" si="45"/>
        <v>996.35013903808499</v>
      </c>
      <c r="L259" s="27">
        <f t="shared" si="46"/>
        <v>174.36419386058617</v>
      </c>
      <c r="M259" s="27">
        <f t="shared" si="47"/>
        <v>821.98594517749882</v>
      </c>
      <c r="N259" s="25">
        <f>IF(I259&lt;&gt;"",SUM($M$10:M259),"")</f>
        <v>152024.67060773773</v>
      </c>
      <c r="O259" s="27">
        <f t="shared" si="48"/>
        <v>67975.329392262269</v>
      </c>
    </row>
    <row r="260" spans="1:15" x14ac:dyDescent="0.25">
      <c r="A260" s="54">
        <f t="shared" si="37"/>
        <v>250</v>
      </c>
      <c r="B260" s="6">
        <f t="shared" si="38"/>
        <v>49131</v>
      </c>
      <c r="C260" s="27">
        <f t="shared" si="39"/>
        <v>996.35013903808499</v>
      </c>
      <c r="D260" s="27">
        <f t="shared" si="40"/>
        <v>162.39056388306773</v>
      </c>
      <c r="E260" s="27">
        <f t="shared" si="41"/>
        <v>833.95957515501732</v>
      </c>
      <c r="F260" s="25">
        <f>IF(A260&lt;&gt;"",SUM($E$10:E260),"")</f>
        <v>157458.98530860018</v>
      </c>
      <c r="G260" s="27">
        <f t="shared" si="42"/>
        <v>67541.014691399818</v>
      </c>
      <c r="I260" s="54">
        <f t="shared" si="43"/>
        <v>250</v>
      </c>
      <c r="J260" s="6">
        <f t="shared" si="44"/>
        <v>49131</v>
      </c>
      <c r="K260" s="27">
        <f t="shared" si="45"/>
        <v>996.35013903808499</v>
      </c>
      <c r="L260" s="27">
        <f t="shared" si="46"/>
        <v>172.28090156941724</v>
      </c>
      <c r="M260" s="27">
        <f t="shared" si="47"/>
        <v>824.06923746866778</v>
      </c>
      <c r="N260" s="25">
        <f>IF(I260&lt;&gt;"",SUM($M$10:M260),"")</f>
        <v>152848.73984520641</v>
      </c>
      <c r="O260" s="27">
        <f t="shared" si="48"/>
        <v>67151.260154793606</v>
      </c>
    </row>
    <row r="261" spans="1:15" x14ac:dyDescent="0.25">
      <c r="A261" s="54">
        <f t="shared" si="37"/>
        <v>251</v>
      </c>
      <c r="B261" s="6">
        <f t="shared" si="38"/>
        <v>49162</v>
      </c>
      <c r="C261" s="27">
        <f t="shared" si="39"/>
        <v>996.35013903808499</v>
      </c>
      <c r="D261" s="27">
        <f t="shared" si="40"/>
        <v>160.40990989207455</v>
      </c>
      <c r="E261" s="27">
        <f t="shared" si="41"/>
        <v>835.94022914601044</v>
      </c>
      <c r="F261" s="25">
        <f>IF(A261&lt;&gt;"",SUM($E$10:E261),"")</f>
        <v>158294.9255377462</v>
      </c>
      <c r="G261" s="27">
        <f t="shared" si="42"/>
        <v>66705.074462253804</v>
      </c>
      <c r="I261" s="54">
        <f t="shared" si="43"/>
        <v>251</v>
      </c>
      <c r="J261" s="6">
        <f t="shared" si="44"/>
        <v>49162</v>
      </c>
      <c r="K261" s="27">
        <f t="shared" si="45"/>
        <v>996.35013903808499</v>
      </c>
      <c r="L261" s="27">
        <f t="shared" si="46"/>
        <v>170.1923292527249</v>
      </c>
      <c r="M261" s="27">
        <f t="shared" si="47"/>
        <v>826.15780978536009</v>
      </c>
      <c r="N261" s="25">
        <f>IF(I261&lt;&gt;"",SUM($M$10:M261),"")</f>
        <v>153674.89765499177</v>
      </c>
      <c r="O261" s="27">
        <f t="shared" si="48"/>
        <v>66325.102345008243</v>
      </c>
    </row>
    <row r="262" spans="1:15" x14ac:dyDescent="0.25">
      <c r="A262" s="54">
        <f t="shared" si="37"/>
        <v>252</v>
      </c>
      <c r="B262" s="6">
        <f t="shared" si="38"/>
        <v>49193</v>
      </c>
      <c r="C262" s="27">
        <f t="shared" si="39"/>
        <v>996.35013903808499</v>
      </c>
      <c r="D262" s="27">
        <f t="shared" si="40"/>
        <v>158.42455184785277</v>
      </c>
      <c r="E262" s="27">
        <f t="shared" si="41"/>
        <v>837.92558719023225</v>
      </c>
      <c r="F262" s="25">
        <f>IF(A262&lt;&gt;"",SUM($E$10:E262),"")</f>
        <v>159132.85112493642</v>
      </c>
      <c r="G262" s="27">
        <f t="shared" si="42"/>
        <v>65867.148875063576</v>
      </c>
      <c r="I262" s="54">
        <f t="shared" si="43"/>
        <v>252</v>
      </c>
      <c r="J262" s="6">
        <f t="shared" si="44"/>
        <v>49193</v>
      </c>
      <c r="K262" s="27">
        <f t="shared" si="45"/>
        <v>996.35013903808499</v>
      </c>
      <c r="L262" s="27">
        <f t="shared" si="46"/>
        <v>168.09846352848407</v>
      </c>
      <c r="M262" s="27">
        <f t="shared" si="47"/>
        <v>828.25167550960089</v>
      </c>
      <c r="N262" s="25">
        <f>IF(I262&lt;&gt;"",SUM($M$10:M262),"")</f>
        <v>154503.14933050139</v>
      </c>
      <c r="O262" s="27">
        <f t="shared" si="48"/>
        <v>65496.850669498643</v>
      </c>
    </row>
    <row r="263" spans="1:15" x14ac:dyDescent="0.25">
      <c r="A263" s="54">
        <f t="shared" si="37"/>
        <v>253</v>
      </c>
      <c r="B263" s="6">
        <f t="shared" si="38"/>
        <v>49223</v>
      </c>
      <c r="C263" s="27">
        <f t="shared" si="39"/>
        <v>996.35013903808499</v>
      </c>
      <c r="D263" s="27">
        <f t="shared" si="40"/>
        <v>156.43447857827599</v>
      </c>
      <c r="E263" s="27">
        <f t="shared" si="41"/>
        <v>839.91566045980903</v>
      </c>
      <c r="F263" s="25">
        <f>IF(A263&lt;&gt;"",SUM($E$10:E263),"")</f>
        <v>159972.76678539623</v>
      </c>
      <c r="G263" s="27">
        <f t="shared" si="42"/>
        <v>65027.233214603766</v>
      </c>
      <c r="I263" s="54">
        <f t="shared" si="43"/>
        <v>253</v>
      </c>
      <c r="J263" s="6">
        <f t="shared" si="44"/>
        <v>49223</v>
      </c>
      <c r="K263" s="27">
        <f t="shared" si="45"/>
        <v>996.35013903808499</v>
      </c>
      <c r="L263" s="27">
        <f t="shared" si="46"/>
        <v>165.99929098075359</v>
      </c>
      <c r="M263" s="27">
        <f t="shared" si="47"/>
        <v>830.3508480573314</v>
      </c>
      <c r="N263" s="25">
        <f>IF(I263&lt;&gt;"",SUM($M$10:M263),"")</f>
        <v>155333.50017855872</v>
      </c>
      <c r="O263" s="27">
        <f t="shared" si="48"/>
        <v>64666.499821441314</v>
      </c>
    </row>
    <row r="264" spans="1:15" x14ac:dyDescent="0.25">
      <c r="A264" s="54">
        <f t="shared" si="37"/>
        <v>254</v>
      </c>
      <c r="B264" s="6">
        <f t="shared" si="38"/>
        <v>49254</v>
      </c>
      <c r="C264" s="27">
        <f t="shared" si="39"/>
        <v>996.35013903808499</v>
      </c>
      <c r="D264" s="27">
        <f t="shared" si="40"/>
        <v>154.43967888468393</v>
      </c>
      <c r="E264" s="27">
        <f t="shared" si="41"/>
        <v>841.91046015340112</v>
      </c>
      <c r="F264" s="25">
        <f>IF(A264&lt;&gt;"",SUM($E$10:E264),"")</f>
        <v>160814.67724554962</v>
      </c>
      <c r="G264" s="27">
        <f t="shared" si="42"/>
        <v>64185.322754450375</v>
      </c>
      <c r="I264" s="54">
        <f t="shared" si="43"/>
        <v>254</v>
      </c>
      <c r="J264" s="6">
        <f t="shared" si="44"/>
        <v>49254</v>
      </c>
      <c r="K264" s="27">
        <f t="shared" si="45"/>
        <v>996.35013903808499</v>
      </c>
      <c r="L264" s="27">
        <f t="shared" si="46"/>
        <v>163.89479815958998</v>
      </c>
      <c r="M264" s="27">
        <f t="shared" si="47"/>
        <v>832.45534087849501</v>
      </c>
      <c r="N264" s="25">
        <f>IF(I264&lt;&gt;"",SUM($M$10:M264),"")</f>
        <v>156165.95551943721</v>
      </c>
      <c r="O264" s="27">
        <f t="shared" si="48"/>
        <v>63834.044480562821</v>
      </c>
    </row>
    <row r="265" spans="1:15" x14ac:dyDescent="0.25">
      <c r="A265" s="54">
        <f t="shared" si="37"/>
        <v>255</v>
      </c>
      <c r="B265" s="6">
        <f t="shared" si="38"/>
        <v>49284</v>
      </c>
      <c r="C265" s="27">
        <f t="shared" si="39"/>
        <v>996.35013903808499</v>
      </c>
      <c r="D265" s="27">
        <f t="shared" si="40"/>
        <v>152.44014154181963</v>
      </c>
      <c r="E265" s="27">
        <f t="shared" si="41"/>
        <v>843.90999749626531</v>
      </c>
      <c r="F265" s="25">
        <f>IF(A265&lt;&gt;"",SUM($E$10:E265),"")</f>
        <v>161658.58724304588</v>
      </c>
      <c r="G265" s="27">
        <f t="shared" si="42"/>
        <v>63341.412756954116</v>
      </c>
      <c r="I265" s="54">
        <f t="shared" si="43"/>
        <v>255</v>
      </c>
      <c r="J265" s="6">
        <f t="shared" si="44"/>
        <v>49284</v>
      </c>
      <c r="K265" s="27">
        <f t="shared" si="45"/>
        <v>996.35013903808499</v>
      </c>
      <c r="L265" s="27">
        <f t="shared" si="46"/>
        <v>161.78497158096147</v>
      </c>
      <c r="M265" s="27">
        <f t="shared" si="47"/>
        <v>834.56516745712349</v>
      </c>
      <c r="N265" s="25">
        <f>IF(I265&lt;&gt;"",SUM($M$10:M265),"")</f>
        <v>157000.52068689434</v>
      </c>
      <c r="O265" s="27">
        <f t="shared" si="48"/>
        <v>62999.479313105701</v>
      </c>
    </row>
    <row r="266" spans="1:15" x14ac:dyDescent="0.25">
      <c r="A266" s="54">
        <f t="shared" si="37"/>
        <v>256</v>
      </c>
      <c r="B266" s="6">
        <f t="shared" si="38"/>
        <v>49315</v>
      </c>
      <c r="C266" s="27">
        <f t="shared" si="39"/>
        <v>996.35013903808499</v>
      </c>
      <c r="D266" s="27">
        <f t="shared" si="40"/>
        <v>150.43585529776601</v>
      </c>
      <c r="E266" s="27">
        <f t="shared" si="41"/>
        <v>845.91428374031898</v>
      </c>
      <c r="F266" s="25">
        <f>IF(A266&lt;&gt;"",SUM($E$10:E266),"")</f>
        <v>162504.50152678619</v>
      </c>
      <c r="G266" s="27">
        <f t="shared" si="42"/>
        <v>62495.498473213811</v>
      </c>
      <c r="I266" s="54">
        <f t="shared" si="43"/>
        <v>256</v>
      </c>
      <c r="J266" s="6">
        <f t="shared" si="44"/>
        <v>49315</v>
      </c>
      <c r="K266" s="27">
        <f t="shared" si="45"/>
        <v>996.35013903808499</v>
      </c>
      <c r="L266" s="27">
        <f t="shared" si="46"/>
        <v>159.66979772666144</v>
      </c>
      <c r="M266" s="27">
        <f t="shared" si="47"/>
        <v>836.68034131142349</v>
      </c>
      <c r="N266" s="25">
        <f>IF(I266&lt;&gt;"",SUM($M$10:M266),"")</f>
        <v>157837.20102820575</v>
      </c>
      <c r="O266" s="27">
        <f t="shared" si="48"/>
        <v>62162.798971794276</v>
      </c>
    </row>
    <row r="267" spans="1:15" x14ac:dyDescent="0.25">
      <c r="A267" s="54">
        <f t="shared" si="37"/>
        <v>257</v>
      </c>
      <c r="B267" s="6">
        <f t="shared" si="38"/>
        <v>49346</v>
      </c>
      <c r="C267" s="27">
        <f t="shared" si="39"/>
        <v>996.35013903808499</v>
      </c>
      <c r="D267" s="27">
        <f t="shared" si="40"/>
        <v>148.42680887388281</v>
      </c>
      <c r="E267" s="27">
        <f t="shared" si="41"/>
        <v>847.92333016420218</v>
      </c>
      <c r="F267" s="25">
        <f>IF(A267&lt;&gt;"",SUM($E$10:E267),"")</f>
        <v>163352.42485695038</v>
      </c>
      <c r="G267" s="27">
        <f t="shared" si="42"/>
        <v>61647.575143049617</v>
      </c>
      <c r="I267" s="54">
        <f t="shared" si="43"/>
        <v>257</v>
      </c>
      <c r="J267" s="6">
        <f t="shared" si="44"/>
        <v>49346</v>
      </c>
      <c r="K267" s="27">
        <f t="shared" si="45"/>
        <v>996.35013903808499</v>
      </c>
      <c r="L267" s="27">
        <f t="shared" si="46"/>
        <v>157.54926304422196</v>
      </c>
      <c r="M267" s="27">
        <f t="shared" si="47"/>
        <v>838.80087599386297</v>
      </c>
      <c r="N267" s="25">
        <f>IF(I267&lt;&gt;"",SUM($M$10:M267),"")</f>
        <v>158676.0019041996</v>
      </c>
      <c r="O267" s="27">
        <f t="shared" si="48"/>
        <v>61323.998095800416</v>
      </c>
    </row>
    <row r="268" spans="1:15" x14ac:dyDescent="0.25">
      <c r="A268" s="54">
        <f t="shared" ref="A268:A331" si="49">IF(A267&lt;$G$4,A267+1,"")</f>
        <v>258</v>
      </c>
      <c r="B268" s="6">
        <f t="shared" ref="B268:B331" si="50">IF(A268&lt;&gt;"",EDATE($C$7,A268*12/$G$3),"")</f>
        <v>49374</v>
      </c>
      <c r="C268" s="27">
        <f t="shared" ref="C268:C331" si="51">IF(A268&lt;&gt;"",$G$5,"")</f>
        <v>996.35013903808499</v>
      </c>
      <c r="D268" s="27">
        <f t="shared" ref="D268:D331" si="52">IF(A268&lt;&gt;"",G267*$G$6,"")</f>
        <v>146.41299096474285</v>
      </c>
      <c r="E268" s="27">
        <f t="shared" ref="E268:E331" si="53">IF(A268&lt;&gt;"",C268-D268,"")</f>
        <v>849.93714807334209</v>
      </c>
      <c r="F268" s="25">
        <f>IF(A268&lt;&gt;"",SUM($E$10:E268),"")</f>
        <v>164202.36200502372</v>
      </c>
      <c r="G268" s="27">
        <f t="shared" ref="G268:G331" si="54">IF(A268&lt;&gt;"",$C$3-F268,"")</f>
        <v>60797.637994976278</v>
      </c>
      <c r="I268" s="54">
        <f t="shared" ref="I268:I331" si="55">IF(I267&lt;$G$4,I267+1,"")</f>
        <v>258</v>
      </c>
      <c r="J268" s="6">
        <f t="shared" ref="J268:J331" si="56">IF(I268&lt;&gt;"",EDATE($C$7,I268*12/$G$3),"")</f>
        <v>49374</v>
      </c>
      <c r="K268" s="27">
        <f t="shared" ref="K268:K331" si="57">C268</f>
        <v>996.35013903808499</v>
      </c>
      <c r="L268" s="27">
        <f t="shared" ref="L268:L331" si="58">IF(I268&lt;&gt;"",O267*$O$6,"")</f>
        <v>155.42335394682686</v>
      </c>
      <c r="M268" s="27">
        <f t="shared" ref="M268:M331" si="59">IF(I268&lt;&gt;"",K268-L268,"")</f>
        <v>840.92678509125813</v>
      </c>
      <c r="N268" s="25">
        <f>IF(I268&lt;&gt;"",SUM($M$10:M268),"")</f>
        <v>159516.92868929086</v>
      </c>
      <c r="O268" s="27">
        <f t="shared" ref="O268:O331" si="60">IF(I268&lt;&gt;"",O267-M268,"")</f>
        <v>60483.071310709158</v>
      </c>
    </row>
    <row r="269" spans="1:15" x14ac:dyDescent="0.25">
      <c r="A269" s="54">
        <f t="shared" si="49"/>
        <v>259</v>
      </c>
      <c r="B269" s="6">
        <f t="shared" si="50"/>
        <v>49405</v>
      </c>
      <c r="C269" s="27">
        <f t="shared" si="51"/>
        <v>996.35013903808499</v>
      </c>
      <c r="D269" s="27">
        <f t="shared" si="52"/>
        <v>144.39439023806867</v>
      </c>
      <c r="E269" s="27">
        <f t="shared" si="53"/>
        <v>851.95574880001629</v>
      </c>
      <c r="F269" s="25">
        <f>IF(A269&lt;&gt;"",SUM($E$10:E269),"")</f>
        <v>165054.31775382374</v>
      </c>
      <c r="G269" s="27">
        <f t="shared" si="54"/>
        <v>59945.682246176264</v>
      </c>
      <c r="I269" s="54">
        <f t="shared" si="55"/>
        <v>259</v>
      </c>
      <c r="J269" s="6">
        <f t="shared" si="56"/>
        <v>49405</v>
      </c>
      <c r="K269" s="27">
        <f t="shared" si="57"/>
        <v>996.35013903808499</v>
      </c>
      <c r="L269" s="27">
        <f t="shared" si="58"/>
        <v>153.29205681322466</v>
      </c>
      <c r="M269" s="27">
        <f t="shared" si="59"/>
        <v>843.0580822248603</v>
      </c>
      <c r="N269" s="25">
        <f>IF(I269&lt;&gt;"",SUM($M$10:M269),"")</f>
        <v>160359.98677151572</v>
      </c>
      <c r="O269" s="27">
        <f t="shared" si="60"/>
        <v>59640.013228484298</v>
      </c>
    </row>
    <row r="270" spans="1:15" x14ac:dyDescent="0.25">
      <c r="A270" s="54">
        <f t="shared" si="49"/>
        <v>260</v>
      </c>
      <c r="B270" s="6">
        <f t="shared" si="50"/>
        <v>49435</v>
      </c>
      <c r="C270" s="27">
        <f t="shared" si="51"/>
        <v>996.35013903808499</v>
      </c>
      <c r="D270" s="27">
        <f t="shared" si="52"/>
        <v>142.37099533466863</v>
      </c>
      <c r="E270" s="27">
        <f t="shared" si="53"/>
        <v>853.97914370341641</v>
      </c>
      <c r="F270" s="25">
        <f>IF(A270&lt;&gt;"",SUM($E$10:E270),"")</f>
        <v>165908.29689752715</v>
      </c>
      <c r="G270" s="27">
        <f t="shared" si="54"/>
        <v>59091.703102472849</v>
      </c>
      <c r="I270" s="54">
        <f t="shared" si="55"/>
        <v>260</v>
      </c>
      <c r="J270" s="6">
        <f t="shared" si="56"/>
        <v>49435</v>
      </c>
      <c r="K270" s="27">
        <f t="shared" si="57"/>
        <v>996.35013903808499</v>
      </c>
      <c r="L270" s="27">
        <f t="shared" si="58"/>
        <v>151.15535798764139</v>
      </c>
      <c r="M270" s="27">
        <f t="shared" si="59"/>
        <v>845.19478105044357</v>
      </c>
      <c r="N270" s="25">
        <f>IF(I270&lt;&gt;"",SUM($M$10:M270),"")</f>
        <v>161205.18155256615</v>
      </c>
      <c r="O270" s="27">
        <f t="shared" si="60"/>
        <v>58794.818447433856</v>
      </c>
    </row>
    <row r="271" spans="1:15" x14ac:dyDescent="0.25">
      <c r="A271" s="54">
        <f t="shared" si="49"/>
        <v>261</v>
      </c>
      <c r="B271" s="6">
        <f t="shared" si="50"/>
        <v>49466</v>
      </c>
      <c r="C271" s="27">
        <f t="shared" si="51"/>
        <v>996.35013903808499</v>
      </c>
      <c r="D271" s="27">
        <f t="shared" si="52"/>
        <v>140.34279486837301</v>
      </c>
      <c r="E271" s="27">
        <f t="shared" si="53"/>
        <v>856.00734416971204</v>
      </c>
      <c r="F271" s="25">
        <f>IF(A271&lt;&gt;"",SUM($E$10:E271),"")</f>
        <v>166764.30424169687</v>
      </c>
      <c r="G271" s="27">
        <f t="shared" si="54"/>
        <v>58235.695758303133</v>
      </c>
      <c r="I271" s="54">
        <f t="shared" si="55"/>
        <v>261</v>
      </c>
      <c r="J271" s="6">
        <f t="shared" si="56"/>
        <v>49466</v>
      </c>
      <c r="K271" s="27">
        <f t="shared" si="57"/>
        <v>996.35013903808499</v>
      </c>
      <c r="L271" s="27">
        <f t="shared" si="58"/>
        <v>149.01324377969303</v>
      </c>
      <c r="M271" s="27">
        <f t="shared" si="59"/>
        <v>847.33689525839191</v>
      </c>
      <c r="N271" s="25">
        <f>IF(I271&lt;&gt;"",SUM($M$10:M271),"")</f>
        <v>162052.51844782455</v>
      </c>
      <c r="O271" s="27">
        <f t="shared" si="60"/>
        <v>57947.481552175464</v>
      </c>
    </row>
    <row r="272" spans="1:15" x14ac:dyDescent="0.25">
      <c r="A272" s="54">
        <f t="shared" si="49"/>
        <v>262</v>
      </c>
      <c r="B272" s="6">
        <f t="shared" si="50"/>
        <v>49496</v>
      </c>
      <c r="C272" s="27">
        <f t="shared" si="51"/>
        <v>996.35013903808499</v>
      </c>
      <c r="D272" s="27">
        <f t="shared" si="52"/>
        <v>138.30977742596994</v>
      </c>
      <c r="E272" s="27">
        <f t="shared" si="53"/>
        <v>858.04036161211502</v>
      </c>
      <c r="F272" s="25">
        <f>IF(A272&lt;&gt;"",SUM($E$10:E272),"")</f>
        <v>167622.34460330897</v>
      </c>
      <c r="G272" s="27">
        <f t="shared" si="54"/>
        <v>57377.655396691029</v>
      </c>
      <c r="I272" s="54">
        <f t="shared" si="55"/>
        <v>262</v>
      </c>
      <c r="J272" s="6">
        <f t="shared" si="56"/>
        <v>49496</v>
      </c>
      <c r="K272" s="27">
        <f t="shared" si="57"/>
        <v>996.35013903808499</v>
      </c>
      <c r="L272" s="27">
        <f t="shared" si="58"/>
        <v>146.86570046429773</v>
      </c>
      <c r="M272" s="27">
        <f t="shared" si="59"/>
        <v>849.4844385737872</v>
      </c>
      <c r="N272" s="25">
        <f>IF(I272&lt;&gt;"",SUM($M$10:M272),"")</f>
        <v>162902.00288639835</v>
      </c>
      <c r="O272" s="27">
        <f t="shared" si="60"/>
        <v>57097.997113601676</v>
      </c>
    </row>
    <row r="273" spans="1:15" x14ac:dyDescent="0.25">
      <c r="A273" s="54">
        <f t="shared" si="49"/>
        <v>263</v>
      </c>
      <c r="B273" s="6">
        <f t="shared" si="50"/>
        <v>49527</v>
      </c>
      <c r="C273" s="27">
        <f t="shared" si="51"/>
        <v>996.35013903808499</v>
      </c>
      <c r="D273" s="27">
        <f t="shared" si="52"/>
        <v>136.27193156714119</v>
      </c>
      <c r="E273" s="27">
        <f t="shared" si="53"/>
        <v>860.07820747094377</v>
      </c>
      <c r="F273" s="25">
        <f>IF(A273&lt;&gt;"",SUM($E$10:E273),"")</f>
        <v>168482.42281077991</v>
      </c>
      <c r="G273" s="27">
        <f t="shared" si="54"/>
        <v>56517.577189220086</v>
      </c>
      <c r="I273" s="54">
        <f t="shared" si="55"/>
        <v>263</v>
      </c>
      <c r="J273" s="6">
        <f t="shared" si="56"/>
        <v>49527</v>
      </c>
      <c r="K273" s="27">
        <f t="shared" si="57"/>
        <v>996.35013903808499</v>
      </c>
      <c r="L273" s="27">
        <f t="shared" si="58"/>
        <v>144.71271428158801</v>
      </c>
      <c r="M273" s="27">
        <f t="shared" si="59"/>
        <v>851.63742475649701</v>
      </c>
      <c r="N273" s="25">
        <f>IF(I273&lt;&gt;"",SUM($M$10:M273),"")</f>
        <v>163753.64031115486</v>
      </c>
      <c r="O273" s="27">
        <f t="shared" si="60"/>
        <v>56246.359688845179</v>
      </c>
    </row>
    <row r="274" spans="1:15" x14ac:dyDescent="0.25">
      <c r="A274" s="54">
        <f t="shared" si="49"/>
        <v>264</v>
      </c>
      <c r="B274" s="6">
        <f t="shared" si="50"/>
        <v>49558</v>
      </c>
      <c r="C274" s="27">
        <f t="shared" si="51"/>
        <v>996.35013903808499</v>
      </c>
      <c r="D274" s="27">
        <f t="shared" si="52"/>
        <v>134.22924582439771</v>
      </c>
      <c r="E274" s="27">
        <f t="shared" si="53"/>
        <v>862.12089321368728</v>
      </c>
      <c r="F274" s="25">
        <f>IF(A274&lt;&gt;"",SUM($E$10:E274),"")</f>
        <v>169344.54370399361</v>
      </c>
      <c r="G274" s="27">
        <f t="shared" si="54"/>
        <v>55655.456296006392</v>
      </c>
      <c r="I274" s="54">
        <f t="shared" si="55"/>
        <v>264</v>
      </c>
      <c r="J274" s="6">
        <f t="shared" si="56"/>
        <v>49558</v>
      </c>
      <c r="K274" s="27">
        <f t="shared" si="57"/>
        <v>996.35013903808499</v>
      </c>
      <c r="L274" s="27">
        <f t="shared" si="58"/>
        <v>142.55427143682252</v>
      </c>
      <c r="M274" s="27">
        <f t="shared" si="59"/>
        <v>853.79586760126244</v>
      </c>
      <c r="N274" s="25">
        <f>IF(I274&lt;&gt;"",SUM($M$10:M274),"")</f>
        <v>164607.43617875612</v>
      </c>
      <c r="O274" s="27">
        <f t="shared" si="60"/>
        <v>55392.563821243915</v>
      </c>
    </row>
    <row r="275" spans="1:15" x14ac:dyDescent="0.25">
      <c r="A275" s="54">
        <f t="shared" si="49"/>
        <v>265</v>
      </c>
      <c r="B275" s="6">
        <f t="shared" si="50"/>
        <v>49588</v>
      </c>
      <c r="C275" s="27">
        <f t="shared" si="51"/>
        <v>996.35013903808499</v>
      </c>
      <c r="D275" s="27">
        <f t="shared" si="52"/>
        <v>132.18170870301518</v>
      </c>
      <c r="E275" s="27">
        <f t="shared" si="53"/>
        <v>864.16843033506984</v>
      </c>
      <c r="F275" s="25">
        <f>IF(A275&lt;&gt;"",SUM($E$10:E275),"")</f>
        <v>170208.71213432867</v>
      </c>
      <c r="G275" s="27">
        <f t="shared" si="54"/>
        <v>54791.287865671329</v>
      </c>
      <c r="I275" s="54">
        <f t="shared" si="55"/>
        <v>265</v>
      </c>
      <c r="J275" s="6">
        <f t="shared" si="56"/>
        <v>49588</v>
      </c>
      <c r="K275" s="27">
        <f t="shared" si="57"/>
        <v>996.35013903808499</v>
      </c>
      <c r="L275" s="27">
        <f t="shared" si="58"/>
        <v>140.39035810029762</v>
      </c>
      <c r="M275" s="27">
        <f t="shared" si="59"/>
        <v>855.9597809377874</v>
      </c>
      <c r="N275" s="25">
        <f>IF(I275&lt;&gt;"",SUM($M$10:M275),"")</f>
        <v>165463.39595969391</v>
      </c>
      <c r="O275" s="27">
        <f t="shared" si="60"/>
        <v>54536.604040306127</v>
      </c>
    </row>
    <row r="276" spans="1:15" x14ac:dyDescent="0.25">
      <c r="A276" s="54">
        <f t="shared" si="49"/>
        <v>266</v>
      </c>
      <c r="B276" s="6">
        <f t="shared" si="50"/>
        <v>49619</v>
      </c>
      <c r="C276" s="27">
        <f t="shared" si="51"/>
        <v>996.35013903808499</v>
      </c>
      <c r="D276" s="27">
        <f t="shared" si="52"/>
        <v>130.12930868096942</v>
      </c>
      <c r="E276" s="27">
        <f t="shared" si="53"/>
        <v>866.22083035711557</v>
      </c>
      <c r="F276" s="25">
        <f>IF(A276&lt;&gt;"",SUM($E$10:E276),"")</f>
        <v>171074.93296468578</v>
      </c>
      <c r="G276" s="27">
        <f t="shared" si="54"/>
        <v>53925.06703531422</v>
      </c>
      <c r="I276" s="54">
        <f t="shared" si="55"/>
        <v>266</v>
      </c>
      <c r="J276" s="6">
        <f t="shared" si="56"/>
        <v>49619</v>
      </c>
      <c r="K276" s="27">
        <f t="shared" si="57"/>
        <v>996.35013903808499</v>
      </c>
      <c r="L276" s="27">
        <f t="shared" si="58"/>
        <v>138.22096040725887</v>
      </c>
      <c r="M276" s="27">
        <f t="shared" si="59"/>
        <v>858.12917863082612</v>
      </c>
      <c r="N276" s="25">
        <f>IF(I276&lt;&gt;"",SUM($M$10:M276),"")</f>
        <v>166321.52513832474</v>
      </c>
      <c r="O276" s="27">
        <f t="shared" si="60"/>
        <v>53678.474861675299</v>
      </c>
    </row>
    <row r="277" spans="1:15" x14ac:dyDescent="0.25">
      <c r="A277" s="54">
        <f t="shared" si="49"/>
        <v>267</v>
      </c>
      <c r="B277" s="6">
        <f t="shared" si="50"/>
        <v>49649</v>
      </c>
      <c r="C277" s="27">
        <f t="shared" si="51"/>
        <v>996.35013903808499</v>
      </c>
      <c r="D277" s="27">
        <f t="shared" si="52"/>
        <v>128.07203420887126</v>
      </c>
      <c r="E277" s="27">
        <f t="shared" si="53"/>
        <v>868.2781048292137</v>
      </c>
      <c r="F277" s="25">
        <f>IF(A277&lt;&gt;"",SUM($E$10:E277),"")</f>
        <v>171943.211069515</v>
      </c>
      <c r="G277" s="27">
        <f t="shared" si="54"/>
        <v>53056.788930484996</v>
      </c>
      <c r="I277" s="54">
        <f t="shared" si="55"/>
        <v>267</v>
      </c>
      <c r="J277" s="6">
        <f t="shared" si="56"/>
        <v>49649</v>
      </c>
      <c r="K277" s="27">
        <f t="shared" si="57"/>
        <v>996.35013903808499</v>
      </c>
      <c r="L277" s="27">
        <f t="shared" si="58"/>
        <v>136.04606445781207</v>
      </c>
      <c r="M277" s="27">
        <f t="shared" si="59"/>
        <v>860.30407458027298</v>
      </c>
      <c r="N277" s="25">
        <f>IF(I277&lt;&gt;"",SUM($M$10:M277),"")</f>
        <v>167181.82921290502</v>
      </c>
      <c r="O277" s="27">
        <f t="shared" si="60"/>
        <v>52818.170787095027</v>
      </c>
    </row>
    <row r="278" spans="1:15" x14ac:dyDescent="0.25">
      <c r="A278" s="54">
        <f t="shared" si="49"/>
        <v>268</v>
      </c>
      <c r="B278" s="6">
        <f t="shared" si="50"/>
        <v>49680</v>
      </c>
      <c r="C278" s="27">
        <f t="shared" si="51"/>
        <v>996.35013903808499</v>
      </c>
      <c r="D278" s="27">
        <f t="shared" si="52"/>
        <v>126.00987370990187</v>
      </c>
      <c r="E278" s="27">
        <f t="shared" si="53"/>
        <v>870.34026532818314</v>
      </c>
      <c r="F278" s="25">
        <f>IF(A278&lt;&gt;"",SUM($E$10:E278),"")</f>
        <v>172813.55133484319</v>
      </c>
      <c r="G278" s="27">
        <f t="shared" si="54"/>
        <v>52186.448665156815</v>
      </c>
      <c r="I278" s="54">
        <f t="shared" si="55"/>
        <v>268</v>
      </c>
      <c r="J278" s="6">
        <f t="shared" si="56"/>
        <v>49680</v>
      </c>
      <c r="K278" s="27">
        <f t="shared" si="57"/>
        <v>996.35013903808499</v>
      </c>
      <c r="L278" s="27">
        <f t="shared" si="58"/>
        <v>133.86565631683433</v>
      </c>
      <c r="M278" s="27">
        <f t="shared" si="59"/>
        <v>862.48448272125063</v>
      </c>
      <c r="N278" s="25">
        <f>IF(I278&lt;&gt;"",SUM($M$10:M278),"")</f>
        <v>168044.31369562628</v>
      </c>
      <c r="O278" s="27">
        <f t="shared" si="60"/>
        <v>51955.686304373776</v>
      </c>
    </row>
    <row r="279" spans="1:15" x14ac:dyDescent="0.25">
      <c r="A279" s="54">
        <f t="shared" si="49"/>
        <v>269</v>
      </c>
      <c r="B279" s="6">
        <f t="shared" si="50"/>
        <v>49711</v>
      </c>
      <c r="C279" s="27">
        <f t="shared" si="51"/>
        <v>996.35013903808499</v>
      </c>
      <c r="D279" s="27">
        <f t="shared" si="52"/>
        <v>123.94281557974743</v>
      </c>
      <c r="E279" s="27">
        <f t="shared" si="53"/>
        <v>872.4073234583376</v>
      </c>
      <c r="F279" s="25">
        <f>IF(A279&lt;&gt;"",SUM($E$10:E279),"")</f>
        <v>173685.95865830153</v>
      </c>
      <c r="G279" s="27">
        <f t="shared" si="54"/>
        <v>51314.041341698467</v>
      </c>
      <c r="I279" s="54">
        <f t="shared" si="55"/>
        <v>269</v>
      </c>
      <c r="J279" s="6">
        <f t="shared" si="56"/>
        <v>49711</v>
      </c>
      <c r="K279" s="27">
        <f t="shared" si="57"/>
        <v>996.35013903808499</v>
      </c>
      <c r="L279" s="27">
        <f t="shared" si="58"/>
        <v>131.67972201388466</v>
      </c>
      <c r="M279" s="27">
        <f t="shared" si="59"/>
        <v>864.67041702420033</v>
      </c>
      <c r="N279" s="25">
        <f>IF(I279&lt;&gt;"",SUM($M$10:M279),"")</f>
        <v>168908.98411265048</v>
      </c>
      <c r="O279" s="27">
        <f t="shared" si="60"/>
        <v>51091.015887349575</v>
      </c>
    </row>
    <row r="280" spans="1:15" x14ac:dyDescent="0.25">
      <c r="A280" s="54">
        <f t="shared" si="49"/>
        <v>270</v>
      </c>
      <c r="B280" s="6">
        <f t="shared" si="50"/>
        <v>49740</v>
      </c>
      <c r="C280" s="27">
        <f t="shared" si="51"/>
        <v>996.35013903808499</v>
      </c>
      <c r="D280" s="27">
        <f t="shared" si="52"/>
        <v>121.87084818653385</v>
      </c>
      <c r="E280" s="27">
        <f t="shared" si="53"/>
        <v>874.47929085155113</v>
      </c>
      <c r="F280" s="25">
        <f>IF(A280&lt;&gt;"",SUM($E$10:E280),"")</f>
        <v>174560.43794915307</v>
      </c>
      <c r="G280" s="27">
        <f t="shared" si="54"/>
        <v>50439.562050846929</v>
      </c>
      <c r="I280" s="54">
        <f t="shared" si="55"/>
        <v>270</v>
      </c>
      <c r="J280" s="6">
        <f t="shared" si="56"/>
        <v>49740</v>
      </c>
      <c r="K280" s="27">
        <f t="shared" si="57"/>
        <v>996.35013903808499</v>
      </c>
      <c r="L280" s="27">
        <f t="shared" si="58"/>
        <v>129.48824754311451</v>
      </c>
      <c r="M280" s="27">
        <f t="shared" si="59"/>
        <v>866.86189149497045</v>
      </c>
      <c r="N280" s="25">
        <f>IF(I280&lt;&gt;"",SUM($M$10:M280),"")</f>
        <v>169775.84600414545</v>
      </c>
      <c r="O280" s="27">
        <f t="shared" si="60"/>
        <v>50224.153995854605</v>
      </c>
    </row>
    <row r="281" spans="1:15" x14ac:dyDescent="0.25">
      <c r="A281" s="54">
        <f t="shared" si="49"/>
        <v>271</v>
      </c>
      <c r="B281" s="6">
        <f t="shared" si="50"/>
        <v>49771</v>
      </c>
      <c r="C281" s="27">
        <f t="shared" si="51"/>
        <v>996.35013903808499</v>
      </c>
      <c r="D281" s="27">
        <f t="shared" si="52"/>
        <v>119.79395987076146</v>
      </c>
      <c r="E281" s="27">
        <f t="shared" si="53"/>
        <v>876.55617916732353</v>
      </c>
      <c r="F281" s="25">
        <f>IF(A281&lt;&gt;"",SUM($E$10:E281),"")</f>
        <v>175436.9941283204</v>
      </c>
      <c r="G281" s="27">
        <f t="shared" si="54"/>
        <v>49563.005871679605</v>
      </c>
      <c r="I281" s="54">
        <f t="shared" si="55"/>
        <v>271</v>
      </c>
      <c r="J281" s="6">
        <f t="shared" si="56"/>
        <v>49771</v>
      </c>
      <c r="K281" s="27">
        <f t="shared" si="57"/>
        <v>996.35013903808499</v>
      </c>
      <c r="L281" s="27">
        <f t="shared" si="58"/>
        <v>127.29121886317813</v>
      </c>
      <c r="M281" s="27">
        <f t="shared" si="59"/>
        <v>869.05892017490692</v>
      </c>
      <c r="N281" s="25">
        <f>IF(I281&lt;&gt;"",SUM($M$10:M281),"")</f>
        <v>170644.90492432035</v>
      </c>
      <c r="O281" s="27">
        <f t="shared" si="60"/>
        <v>49355.095075679696</v>
      </c>
    </row>
    <row r="282" spans="1:15" x14ac:dyDescent="0.25">
      <c r="A282" s="54">
        <f t="shared" si="49"/>
        <v>272</v>
      </c>
      <c r="B282" s="6">
        <f t="shared" si="50"/>
        <v>49801</v>
      </c>
      <c r="C282" s="27">
        <f t="shared" si="51"/>
        <v>996.35013903808499</v>
      </c>
      <c r="D282" s="27">
        <f t="shared" si="52"/>
        <v>117.71213894523906</v>
      </c>
      <c r="E282" s="27">
        <f t="shared" si="53"/>
        <v>878.63800009284591</v>
      </c>
      <c r="F282" s="25">
        <f>IF(A282&lt;&gt;"",SUM($E$10:E282),"")</f>
        <v>176315.63212841324</v>
      </c>
      <c r="G282" s="27">
        <f t="shared" si="54"/>
        <v>48684.367871586757</v>
      </c>
      <c r="I282" s="54">
        <f t="shared" si="55"/>
        <v>272</v>
      </c>
      <c r="J282" s="6">
        <f t="shared" si="56"/>
        <v>49801</v>
      </c>
      <c r="K282" s="27">
        <f t="shared" si="57"/>
        <v>996.35013903808499</v>
      </c>
      <c r="L282" s="27">
        <f t="shared" si="58"/>
        <v>125.08862189714237</v>
      </c>
      <c r="M282" s="27">
        <f t="shared" si="59"/>
        <v>871.2615171409426</v>
      </c>
      <c r="N282" s="25">
        <f>IF(I282&lt;&gt;"",SUM($M$10:M282),"")</f>
        <v>171516.1664414613</v>
      </c>
      <c r="O282" s="27">
        <f t="shared" si="60"/>
        <v>48483.833558538754</v>
      </c>
    </row>
    <row r="283" spans="1:15" x14ac:dyDescent="0.25">
      <c r="A283" s="54">
        <f t="shared" si="49"/>
        <v>273</v>
      </c>
      <c r="B283" s="6">
        <f t="shared" si="50"/>
        <v>49832</v>
      </c>
      <c r="C283" s="27">
        <f t="shared" si="51"/>
        <v>996.35013903808499</v>
      </c>
      <c r="D283" s="27">
        <f t="shared" si="52"/>
        <v>115.62537369501855</v>
      </c>
      <c r="E283" s="27">
        <f t="shared" si="53"/>
        <v>880.72476534306645</v>
      </c>
      <c r="F283" s="25">
        <f>IF(A283&lt;&gt;"",SUM($E$10:E283),"")</f>
        <v>177196.35689375631</v>
      </c>
      <c r="G283" s="27">
        <f t="shared" si="54"/>
        <v>47803.64310624369</v>
      </c>
      <c r="I283" s="54">
        <f t="shared" si="55"/>
        <v>273</v>
      </c>
      <c r="J283" s="6">
        <f t="shared" si="56"/>
        <v>49832</v>
      </c>
      <c r="K283" s="27">
        <f t="shared" si="57"/>
        <v>996.35013903808499</v>
      </c>
      <c r="L283" s="27">
        <f t="shared" si="58"/>
        <v>122.88044253239676</v>
      </c>
      <c r="M283" s="27">
        <f t="shared" si="59"/>
        <v>873.46969650568826</v>
      </c>
      <c r="N283" s="25">
        <f>IF(I283&lt;&gt;"",SUM($M$10:M283),"")</f>
        <v>172389.636137967</v>
      </c>
      <c r="O283" s="27">
        <f t="shared" si="60"/>
        <v>47610.363862033068</v>
      </c>
    </row>
    <row r="284" spans="1:15" x14ac:dyDescent="0.25">
      <c r="A284" s="54">
        <f t="shared" si="49"/>
        <v>274</v>
      </c>
      <c r="B284" s="6">
        <f t="shared" si="50"/>
        <v>49862</v>
      </c>
      <c r="C284" s="27">
        <f t="shared" si="51"/>
        <v>996.35013903808499</v>
      </c>
      <c r="D284" s="27">
        <f t="shared" si="52"/>
        <v>113.53365237732876</v>
      </c>
      <c r="E284" s="27">
        <f t="shared" si="53"/>
        <v>882.81648666075625</v>
      </c>
      <c r="F284" s="25">
        <f>IF(A284&lt;&gt;"",SUM($E$10:E284),"")</f>
        <v>178079.17338041708</v>
      </c>
      <c r="G284" s="27">
        <f t="shared" si="54"/>
        <v>46920.82661958292</v>
      </c>
      <c r="I284" s="54">
        <f t="shared" si="55"/>
        <v>274</v>
      </c>
      <c r="J284" s="6">
        <f t="shared" si="56"/>
        <v>49862</v>
      </c>
      <c r="K284" s="27">
        <f t="shared" si="57"/>
        <v>996.35013903808499</v>
      </c>
      <c r="L284" s="27">
        <f t="shared" si="58"/>
        <v>120.66666662056286</v>
      </c>
      <c r="M284" s="27">
        <f t="shared" si="59"/>
        <v>875.68347241752213</v>
      </c>
      <c r="N284" s="25">
        <f>IF(I284&lt;&gt;"",SUM($M$10:M284),"")</f>
        <v>173265.31961038453</v>
      </c>
      <c r="O284" s="27">
        <f t="shared" si="60"/>
        <v>46734.680389615547</v>
      </c>
    </row>
    <row r="285" spans="1:15" x14ac:dyDescent="0.25">
      <c r="A285" s="54">
        <f t="shared" si="49"/>
        <v>275</v>
      </c>
      <c r="B285" s="6">
        <f t="shared" si="50"/>
        <v>49893</v>
      </c>
      <c r="C285" s="27">
        <f t="shared" si="51"/>
        <v>996.35013903808499</v>
      </c>
      <c r="D285" s="27">
        <f t="shared" si="52"/>
        <v>111.43696322150943</v>
      </c>
      <c r="E285" s="27">
        <f t="shared" si="53"/>
        <v>884.91317581657552</v>
      </c>
      <c r="F285" s="25">
        <f>IF(A285&lt;&gt;"",SUM($E$10:E285),"")</f>
        <v>178964.08655623367</v>
      </c>
      <c r="G285" s="27">
        <f t="shared" si="54"/>
        <v>46035.913443766331</v>
      </c>
      <c r="I285" s="54">
        <f t="shared" si="55"/>
        <v>275</v>
      </c>
      <c r="J285" s="6">
        <f t="shared" si="56"/>
        <v>49893</v>
      </c>
      <c r="K285" s="27">
        <f t="shared" si="57"/>
        <v>996.35013903808499</v>
      </c>
      <c r="L285" s="27">
        <f t="shared" si="58"/>
        <v>118.44727997740374</v>
      </c>
      <c r="M285" s="27">
        <f t="shared" si="59"/>
        <v>877.90285906068129</v>
      </c>
      <c r="N285" s="25">
        <f>IF(I285&lt;&gt;"",SUM($M$10:M285),"")</f>
        <v>174143.2224694452</v>
      </c>
      <c r="O285" s="27">
        <f t="shared" si="60"/>
        <v>45856.777530554864</v>
      </c>
    </row>
    <row r="286" spans="1:15" x14ac:dyDescent="0.25">
      <c r="A286" s="54">
        <f t="shared" si="49"/>
        <v>276</v>
      </c>
      <c r="B286" s="6">
        <f t="shared" si="50"/>
        <v>49924</v>
      </c>
      <c r="C286" s="27">
        <f t="shared" si="51"/>
        <v>996.35013903808499</v>
      </c>
      <c r="D286" s="27">
        <f t="shared" si="52"/>
        <v>109.33529442894503</v>
      </c>
      <c r="E286" s="27">
        <f t="shared" si="53"/>
        <v>887.01484460913991</v>
      </c>
      <c r="F286" s="25">
        <f>IF(A286&lt;&gt;"",SUM($E$10:E286),"")</f>
        <v>179851.1014008428</v>
      </c>
      <c r="G286" s="27">
        <f t="shared" si="54"/>
        <v>45148.898599157197</v>
      </c>
      <c r="I286" s="54">
        <f t="shared" si="55"/>
        <v>276</v>
      </c>
      <c r="J286" s="6">
        <f t="shared" si="56"/>
        <v>49924</v>
      </c>
      <c r="K286" s="27">
        <f t="shared" si="57"/>
        <v>996.35013903808499</v>
      </c>
      <c r="L286" s="27">
        <f t="shared" si="58"/>
        <v>116.22226838273305</v>
      </c>
      <c r="M286" s="27">
        <f t="shared" si="59"/>
        <v>880.1278706553519</v>
      </c>
      <c r="N286" s="25">
        <f>IF(I286&lt;&gt;"",SUM($M$10:M286),"")</f>
        <v>175023.35034010056</v>
      </c>
      <c r="O286" s="27">
        <f t="shared" si="60"/>
        <v>44976.649659899515</v>
      </c>
    </row>
    <row r="287" spans="1:15" x14ac:dyDescent="0.25">
      <c r="A287" s="54">
        <f t="shared" si="49"/>
        <v>277</v>
      </c>
      <c r="B287" s="6">
        <f t="shared" si="50"/>
        <v>49954</v>
      </c>
      <c r="C287" s="27">
        <f t="shared" si="51"/>
        <v>996.35013903808499</v>
      </c>
      <c r="D287" s="27">
        <f t="shared" si="52"/>
        <v>107.22863417299834</v>
      </c>
      <c r="E287" s="27">
        <f t="shared" si="53"/>
        <v>889.12150486508665</v>
      </c>
      <c r="F287" s="25">
        <f>IF(A287&lt;&gt;"",SUM($E$10:E287),"")</f>
        <v>180740.22290570789</v>
      </c>
      <c r="G287" s="27">
        <f t="shared" si="54"/>
        <v>44259.777094292105</v>
      </c>
      <c r="I287" s="54">
        <f t="shared" si="55"/>
        <v>277</v>
      </c>
      <c r="J287" s="6">
        <f t="shared" si="56"/>
        <v>49954</v>
      </c>
      <c r="K287" s="27">
        <f t="shared" si="57"/>
        <v>996.35013903808499</v>
      </c>
      <c r="L287" s="27">
        <f t="shared" si="58"/>
        <v>113.9916175803239</v>
      </c>
      <c r="M287" s="27">
        <f t="shared" si="59"/>
        <v>882.35852145776107</v>
      </c>
      <c r="N287" s="25">
        <f>IF(I287&lt;&gt;"",SUM($M$10:M287),"")</f>
        <v>175905.70886155832</v>
      </c>
      <c r="O287" s="27">
        <f t="shared" si="60"/>
        <v>44094.291138441753</v>
      </c>
    </row>
    <row r="288" spans="1:15" x14ac:dyDescent="0.25">
      <c r="A288" s="54">
        <f t="shared" si="49"/>
        <v>278</v>
      </c>
      <c r="B288" s="6">
        <f t="shared" si="50"/>
        <v>49985</v>
      </c>
      <c r="C288" s="27">
        <f t="shared" si="51"/>
        <v>996.35013903808499</v>
      </c>
      <c r="D288" s="27">
        <f t="shared" si="52"/>
        <v>105.11697059894375</v>
      </c>
      <c r="E288" s="27">
        <f t="shared" si="53"/>
        <v>891.2331684391412</v>
      </c>
      <c r="F288" s="25">
        <f>IF(A288&lt;&gt;"",SUM($E$10:E288),"")</f>
        <v>181631.45607414705</v>
      </c>
      <c r="G288" s="27">
        <f t="shared" si="54"/>
        <v>43368.543925852951</v>
      </c>
      <c r="I288" s="54">
        <f t="shared" si="55"/>
        <v>278</v>
      </c>
      <c r="J288" s="6">
        <f t="shared" si="56"/>
        <v>49985</v>
      </c>
      <c r="K288" s="27">
        <f t="shared" si="57"/>
        <v>996.35013903808499</v>
      </c>
      <c r="L288" s="27">
        <f t="shared" si="58"/>
        <v>111.75531327781758</v>
      </c>
      <c r="M288" s="27">
        <f t="shared" si="59"/>
        <v>884.59482576026744</v>
      </c>
      <c r="N288" s="25">
        <f>IF(I288&lt;&gt;"",SUM($M$10:M288),"")</f>
        <v>176790.30368731858</v>
      </c>
      <c r="O288" s="27">
        <f t="shared" si="60"/>
        <v>43209.696312681488</v>
      </c>
    </row>
    <row r="289" spans="1:15" x14ac:dyDescent="0.25">
      <c r="A289" s="54">
        <f t="shared" si="49"/>
        <v>279</v>
      </c>
      <c r="B289" s="6">
        <f t="shared" si="50"/>
        <v>50015</v>
      </c>
      <c r="C289" s="27">
        <f t="shared" si="51"/>
        <v>996.35013903808499</v>
      </c>
      <c r="D289" s="27">
        <f t="shared" si="52"/>
        <v>103.00029182390075</v>
      </c>
      <c r="E289" s="27">
        <f t="shared" si="53"/>
        <v>893.34984721418425</v>
      </c>
      <c r="F289" s="25">
        <f>IF(A289&lt;&gt;"",SUM($E$10:E289),"")</f>
        <v>182524.80592136123</v>
      </c>
      <c r="G289" s="27">
        <f t="shared" si="54"/>
        <v>42475.194078638771</v>
      </c>
      <c r="I289" s="54">
        <f t="shared" si="55"/>
        <v>279</v>
      </c>
      <c r="J289" s="6">
        <f t="shared" si="56"/>
        <v>50015</v>
      </c>
      <c r="K289" s="27">
        <f t="shared" si="57"/>
        <v>996.35013903808499</v>
      </c>
      <c r="L289" s="27">
        <f t="shared" si="58"/>
        <v>109.51334114663187</v>
      </c>
      <c r="M289" s="27">
        <f t="shared" si="59"/>
        <v>886.8367978914531</v>
      </c>
      <c r="N289" s="25">
        <f>IF(I289&lt;&gt;"",SUM($M$10:M289),"")</f>
        <v>177677.14048521002</v>
      </c>
      <c r="O289" s="27">
        <f t="shared" si="60"/>
        <v>42322.859514790034</v>
      </c>
    </row>
    <row r="290" spans="1:15" x14ac:dyDescent="0.25">
      <c r="A290" s="54">
        <f t="shared" si="49"/>
        <v>280</v>
      </c>
      <c r="B290" s="6">
        <f t="shared" si="50"/>
        <v>50046</v>
      </c>
      <c r="C290" s="27">
        <f t="shared" si="51"/>
        <v>996.35013903808499</v>
      </c>
      <c r="D290" s="27">
        <f t="shared" si="52"/>
        <v>100.87858593676708</v>
      </c>
      <c r="E290" s="27">
        <f t="shared" si="53"/>
        <v>895.47155310131791</v>
      </c>
      <c r="F290" s="25">
        <f>IF(A290&lt;&gt;"",SUM($E$10:E290),"")</f>
        <v>183420.27747446255</v>
      </c>
      <c r="G290" s="27">
        <f t="shared" si="54"/>
        <v>41579.722525537451</v>
      </c>
      <c r="I290" s="54">
        <f t="shared" si="55"/>
        <v>280</v>
      </c>
      <c r="J290" s="6">
        <f t="shared" si="56"/>
        <v>50046</v>
      </c>
      <c r="K290" s="27">
        <f t="shared" si="57"/>
        <v>996.35013903808499</v>
      </c>
      <c r="L290" s="27">
        <f t="shared" si="58"/>
        <v>107.26568682186937</v>
      </c>
      <c r="M290" s="27">
        <f t="shared" si="59"/>
        <v>889.0844522162156</v>
      </c>
      <c r="N290" s="25">
        <f>IF(I290&lt;&gt;"",SUM($M$10:M290),"")</f>
        <v>178566.22493742625</v>
      </c>
      <c r="O290" s="27">
        <f t="shared" si="60"/>
        <v>41433.775062573819</v>
      </c>
    </row>
    <row r="291" spans="1:15" x14ac:dyDescent="0.25">
      <c r="A291" s="54">
        <f t="shared" si="49"/>
        <v>281</v>
      </c>
      <c r="B291" s="6">
        <f t="shared" si="50"/>
        <v>50077</v>
      </c>
      <c r="C291" s="27">
        <f t="shared" si="51"/>
        <v>996.35013903808499</v>
      </c>
      <c r="D291" s="27">
        <f t="shared" si="52"/>
        <v>98.751840998151437</v>
      </c>
      <c r="E291" s="27">
        <f t="shared" si="53"/>
        <v>897.59829803993352</v>
      </c>
      <c r="F291" s="25">
        <f>IF(A291&lt;&gt;"",SUM($E$10:E291),"")</f>
        <v>184317.87577250248</v>
      </c>
      <c r="G291" s="27">
        <f t="shared" si="54"/>
        <v>40682.124227497523</v>
      </c>
      <c r="I291" s="54">
        <f t="shared" si="55"/>
        <v>281</v>
      </c>
      <c r="J291" s="6">
        <f t="shared" si="56"/>
        <v>50077</v>
      </c>
      <c r="K291" s="27">
        <f t="shared" si="57"/>
        <v>996.35013903808499</v>
      </c>
      <c r="L291" s="27">
        <f t="shared" si="58"/>
        <v>105.01233590222532</v>
      </c>
      <c r="M291" s="27">
        <f t="shared" si="59"/>
        <v>891.33780313585964</v>
      </c>
      <c r="N291" s="25">
        <f>IF(I291&lt;&gt;"",SUM($M$10:M291),"")</f>
        <v>179457.56274056211</v>
      </c>
      <c r="O291" s="27">
        <f t="shared" si="60"/>
        <v>40542.43725943796</v>
      </c>
    </row>
    <row r="292" spans="1:15" x14ac:dyDescent="0.25">
      <c r="A292" s="54">
        <f t="shared" si="49"/>
        <v>282</v>
      </c>
      <c r="B292" s="6">
        <f t="shared" si="50"/>
        <v>50105</v>
      </c>
      <c r="C292" s="27">
        <f t="shared" si="51"/>
        <v>996.35013903808499</v>
      </c>
      <c r="D292" s="27">
        <f t="shared" si="52"/>
        <v>96.620045040306621</v>
      </c>
      <c r="E292" s="27">
        <f t="shared" si="53"/>
        <v>899.73009399777834</v>
      </c>
      <c r="F292" s="25">
        <f>IF(A292&lt;&gt;"",SUM($E$10:E292),"")</f>
        <v>185217.60586650026</v>
      </c>
      <c r="G292" s="27">
        <f t="shared" si="54"/>
        <v>39782.394133499736</v>
      </c>
      <c r="I292" s="54">
        <f t="shared" si="55"/>
        <v>282</v>
      </c>
      <c r="J292" s="6">
        <f t="shared" si="56"/>
        <v>50105</v>
      </c>
      <c r="K292" s="27">
        <f t="shared" si="57"/>
        <v>996.35013903808499</v>
      </c>
      <c r="L292" s="27">
        <f t="shared" si="58"/>
        <v>102.75327394989546</v>
      </c>
      <c r="M292" s="27">
        <f t="shared" si="59"/>
        <v>893.59686508818959</v>
      </c>
      <c r="N292" s="25">
        <f>IF(I292&lt;&gt;"",SUM($M$10:M292),"")</f>
        <v>180351.15960565029</v>
      </c>
      <c r="O292" s="27">
        <f t="shared" si="60"/>
        <v>39648.840394349769</v>
      </c>
    </row>
    <row r="293" spans="1:15" x14ac:dyDescent="0.25">
      <c r="A293" s="54">
        <f t="shared" si="49"/>
        <v>283</v>
      </c>
      <c r="B293" s="6">
        <f t="shared" si="50"/>
        <v>50136</v>
      </c>
      <c r="C293" s="27">
        <f t="shared" si="51"/>
        <v>996.35013903808499</v>
      </c>
      <c r="D293" s="27">
        <f t="shared" si="52"/>
        <v>94.483186067061865</v>
      </c>
      <c r="E293" s="27">
        <f t="shared" si="53"/>
        <v>901.86695297102312</v>
      </c>
      <c r="F293" s="25">
        <f>IF(A293&lt;&gt;"",SUM($E$10:E293),"")</f>
        <v>186119.4728194713</v>
      </c>
      <c r="G293" s="27">
        <f t="shared" si="54"/>
        <v>38880.527180528705</v>
      </c>
      <c r="I293" s="54">
        <f t="shared" si="55"/>
        <v>283</v>
      </c>
      <c r="J293" s="6">
        <f t="shared" si="56"/>
        <v>50136</v>
      </c>
      <c r="K293" s="27">
        <f t="shared" si="57"/>
        <v>996.35013903808499</v>
      </c>
      <c r="L293" s="27">
        <f t="shared" si="58"/>
        <v>100.48848649048341</v>
      </c>
      <c r="M293" s="27">
        <f t="shared" si="59"/>
        <v>895.86165254760158</v>
      </c>
      <c r="N293" s="25">
        <f>IF(I293&lt;&gt;"",SUM($M$10:M293),"")</f>
        <v>181247.0212581979</v>
      </c>
      <c r="O293" s="27">
        <f t="shared" si="60"/>
        <v>38752.978741802166</v>
      </c>
    </row>
    <row r="294" spans="1:15" x14ac:dyDescent="0.25">
      <c r="A294" s="54">
        <f t="shared" si="49"/>
        <v>284</v>
      </c>
      <c r="B294" s="6">
        <f t="shared" si="50"/>
        <v>50166</v>
      </c>
      <c r="C294" s="27">
        <f t="shared" si="51"/>
        <v>996.35013903808499</v>
      </c>
      <c r="D294" s="27">
        <f t="shared" si="52"/>
        <v>92.341252053755667</v>
      </c>
      <c r="E294" s="27">
        <f t="shared" si="53"/>
        <v>904.00888698432937</v>
      </c>
      <c r="F294" s="25">
        <f>IF(A294&lt;&gt;"",SUM($E$10:E294),"")</f>
        <v>187023.48170645561</v>
      </c>
      <c r="G294" s="27">
        <f t="shared" si="54"/>
        <v>37976.518293544388</v>
      </c>
      <c r="I294" s="54">
        <f t="shared" si="55"/>
        <v>284</v>
      </c>
      <c r="J294" s="6">
        <f t="shared" si="56"/>
        <v>50166</v>
      </c>
      <c r="K294" s="27">
        <f t="shared" si="57"/>
        <v>996.35013903808499</v>
      </c>
      <c r="L294" s="27">
        <f t="shared" si="58"/>
        <v>98.217959012908025</v>
      </c>
      <c r="M294" s="27">
        <f t="shared" si="59"/>
        <v>898.13218002517692</v>
      </c>
      <c r="N294" s="25">
        <f>IF(I294&lt;&gt;"",SUM($M$10:M294),"")</f>
        <v>182145.15343822309</v>
      </c>
      <c r="O294" s="27">
        <f t="shared" si="60"/>
        <v>37854.846561776991</v>
      </c>
    </row>
    <row r="295" spans="1:15" x14ac:dyDescent="0.25">
      <c r="A295" s="54">
        <f t="shared" si="49"/>
        <v>285</v>
      </c>
      <c r="B295" s="6">
        <f t="shared" si="50"/>
        <v>50197</v>
      </c>
      <c r="C295" s="27">
        <f t="shared" si="51"/>
        <v>996.35013903808499</v>
      </c>
      <c r="D295" s="27">
        <f t="shared" si="52"/>
        <v>90.194230947167924</v>
      </c>
      <c r="E295" s="27">
        <f t="shared" si="53"/>
        <v>906.15590809091702</v>
      </c>
      <c r="F295" s="25">
        <f>IF(A295&lt;&gt;"",SUM($E$10:E295),"")</f>
        <v>187929.63761454652</v>
      </c>
      <c r="G295" s="27">
        <f t="shared" si="54"/>
        <v>37070.362385453482</v>
      </c>
      <c r="I295" s="54">
        <f t="shared" si="55"/>
        <v>285</v>
      </c>
      <c r="J295" s="6">
        <f t="shared" si="56"/>
        <v>50197</v>
      </c>
      <c r="K295" s="27">
        <f t="shared" si="57"/>
        <v>996.35013903808499</v>
      </c>
      <c r="L295" s="27">
        <f t="shared" si="58"/>
        <v>95.941676969310365</v>
      </c>
      <c r="M295" s="27">
        <f t="shared" si="59"/>
        <v>900.40846206877461</v>
      </c>
      <c r="N295" s="25">
        <f>IF(I295&lt;&gt;"",SUM($M$10:M295),"")</f>
        <v>183045.56190029185</v>
      </c>
      <c r="O295" s="27">
        <f t="shared" si="60"/>
        <v>36954.438099708219</v>
      </c>
    </row>
    <row r="296" spans="1:15" x14ac:dyDescent="0.25">
      <c r="A296" s="54">
        <f t="shared" si="49"/>
        <v>286</v>
      </c>
      <c r="B296" s="6">
        <f t="shared" si="50"/>
        <v>50227</v>
      </c>
      <c r="C296" s="27">
        <f t="shared" si="51"/>
        <v>996.35013903808499</v>
      </c>
      <c r="D296" s="27">
        <f t="shared" si="52"/>
        <v>88.042110665452014</v>
      </c>
      <c r="E296" s="27">
        <f t="shared" si="53"/>
        <v>908.30802837263298</v>
      </c>
      <c r="F296" s="25">
        <f>IF(A296&lt;&gt;"",SUM($E$10:E296),"")</f>
        <v>188837.94564291916</v>
      </c>
      <c r="G296" s="27">
        <f t="shared" si="54"/>
        <v>36162.054357080837</v>
      </c>
      <c r="I296" s="54">
        <f t="shared" si="55"/>
        <v>286</v>
      </c>
      <c r="J296" s="6">
        <f t="shared" si="56"/>
        <v>50227</v>
      </c>
      <c r="K296" s="27">
        <f t="shared" si="57"/>
        <v>996.35013903808499</v>
      </c>
      <c r="L296" s="27">
        <f t="shared" si="58"/>
        <v>93.65962577496046</v>
      </c>
      <c r="M296" s="27">
        <f t="shared" si="59"/>
        <v>902.69051326312456</v>
      </c>
      <c r="N296" s="25">
        <f>IF(I296&lt;&gt;"",SUM($M$10:M296),"")</f>
        <v>183948.25241355499</v>
      </c>
      <c r="O296" s="27">
        <f t="shared" si="60"/>
        <v>36051.747586445097</v>
      </c>
    </row>
    <row r="297" spans="1:15" x14ac:dyDescent="0.25">
      <c r="A297" s="54">
        <f t="shared" si="49"/>
        <v>287</v>
      </c>
      <c r="B297" s="6">
        <f t="shared" si="50"/>
        <v>50258</v>
      </c>
      <c r="C297" s="27">
        <f t="shared" si="51"/>
        <v>996.35013903808499</v>
      </c>
      <c r="D297" s="27">
        <f t="shared" si="52"/>
        <v>85.884879098066989</v>
      </c>
      <c r="E297" s="27">
        <f t="shared" si="53"/>
        <v>910.46525994001797</v>
      </c>
      <c r="F297" s="25">
        <f>IF(A297&lt;&gt;"",SUM($E$10:E297),"")</f>
        <v>189748.41090285918</v>
      </c>
      <c r="G297" s="27">
        <f t="shared" si="54"/>
        <v>35251.589097140823</v>
      </c>
      <c r="I297" s="54">
        <f t="shared" si="55"/>
        <v>287</v>
      </c>
      <c r="J297" s="6">
        <f t="shared" si="56"/>
        <v>50258</v>
      </c>
      <c r="K297" s="27">
        <f t="shared" si="57"/>
        <v>996.35013903808499</v>
      </c>
      <c r="L297" s="27">
        <f t="shared" si="58"/>
        <v>91.371790808163908</v>
      </c>
      <c r="M297" s="27">
        <f t="shared" si="59"/>
        <v>904.97834822992104</v>
      </c>
      <c r="N297" s="25">
        <f>IF(I297&lt;&gt;"",SUM($M$10:M297),"")</f>
        <v>184853.23076178491</v>
      </c>
      <c r="O297" s="27">
        <f t="shared" si="60"/>
        <v>35146.769238215173</v>
      </c>
    </row>
    <row r="298" spans="1:15" x14ac:dyDescent="0.25">
      <c r="A298" s="54">
        <f t="shared" si="49"/>
        <v>288</v>
      </c>
      <c r="B298" s="6">
        <f t="shared" si="50"/>
        <v>50289</v>
      </c>
      <c r="C298" s="27">
        <f t="shared" si="51"/>
        <v>996.35013903808499</v>
      </c>
      <c r="D298" s="27">
        <f t="shared" si="52"/>
        <v>83.722524105709454</v>
      </c>
      <c r="E298" s="27">
        <f t="shared" si="53"/>
        <v>912.62761493237554</v>
      </c>
      <c r="F298" s="25">
        <f>IF(A298&lt;&gt;"",SUM($E$10:E298),"")</f>
        <v>190661.03851779155</v>
      </c>
      <c r="G298" s="27">
        <f t="shared" si="54"/>
        <v>34338.961482208455</v>
      </c>
      <c r="I298" s="54">
        <f t="shared" si="55"/>
        <v>288</v>
      </c>
      <c r="J298" s="6">
        <f t="shared" si="56"/>
        <v>50289</v>
      </c>
      <c r="K298" s="27">
        <f t="shared" si="57"/>
        <v>996.35013903808499</v>
      </c>
      <c r="L298" s="27">
        <f t="shared" si="58"/>
        <v>89.078157410168188</v>
      </c>
      <c r="M298" s="27">
        <f t="shared" si="59"/>
        <v>907.27198162791683</v>
      </c>
      <c r="N298" s="25">
        <f>IF(I298&lt;&gt;"",SUM($M$10:M298),"")</f>
        <v>185760.50274341283</v>
      </c>
      <c r="O298" s="27">
        <f t="shared" si="60"/>
        <v>34239.497256587259</v>
      </c>
    </row>
    <row r="299" spans="1:15" x14ac:dyDescent="0.25">
      <c r="A299" s="54">
        <f t="shared" si="49"/>
        <v>289</v>
      </c>
      <c r="B299" s="6">
        <f t="shared" si="50"/>
        <v>50319</v>
      </c>
      <c r="C299" s="27">
        <f t="shared" si="51"/>
        <v>996.35013903808499</v>
      </c>
      <c r="D299" s="27">
        <f t="shared" si="52"/>
        <v>81.555033520245075</v>
      </c>
      <c r="E299" s="27">
        <f t="shared" si="53"/>
        <v>914.79510551783994</v>
      </c>
      <c r="F299" s="25">
        <f>IF(A299&lt;&gt;"",SUM($E$10:E299),"")</f>
        <v>191575.83362330939</v>
      </c>
      <c r="G299" s="27">
        <f t="shared" si="54"/>
        <v>33424.166376690613</v>
      </c>
      <c r="I299" s="54">
        <f t="shared" si="55"/>
        <v>289</v>
      </c>
      <c r="J299" s="6">
        <f t="shared" si="56"/>
        <v>50319</v>
      </c>
      <c r="K299" s="27">
        <f t="shared" si="57"/>
        <v>996.35013903808499</v>
      </c>
      <c r="L299" s="27">
        <f t="shared" si="58"/>
        <v>86.778710885068719</v>
      </c>
      <c r="M299" s="27">
        <f t="shared" si="59"/>
        <v>909.57142815301631</v>
      </c>
      <c r="N299" s="25">
        <f>IF(I299&lt;&gt;"",SUM($M$10:M299),"")</f>
        <v>186670.07417156585</v>
      </c>
      <c r="O299" s="27">
        <f t="shared" si="60"/>
        <v>33329.925828434243</v>
      </c>
    </row>
    <row r="300" spans="1:15" x14ac:dyDescent="0.25">
      <c r="A300" s="54">
        <f t="shared" si="49"/>
        <v>290</v>
      </c>
      <c r="B300" s="6">
        <f t="shared" si="50"/>
        <v>50350</v>
      </c>
      <c r="C300" s="27">
        <f t="shared" si="51"/>
        <v>996.35013903808499</v>
      </c>
      <c r="D300" s="27">
        <f t="shared" si="52"/>
        <v>79.382395144640199</v>
      </c>
      <c r="E300" s="27">
        <f t="shared" si="53"/>
        <v>916.96774389344478</v>
      </c>
      <c r="F300" s="25">
        <f>IF(A300&lt;&gt;"",SUM($E$10:E300),"")</f>
        <v>192492.80136720283</v>
      </c>
      <c r="G300" s="27">
        <f t="shared" si="54"/>
        <v>32507.198632797168</v>
      </c>
      <c r="I300" s="54">
        <f t="shared" si="55"/>
        <v>290</v>
      </c>
      <c r="J300" s="6">
        <f t="shared" si="56"/>
        <v>50350</v>
      </c>
      <c r="K300" s="27">
        <f t="shared" si="57"/>
        <v>996.35013903808499</v>
      </c>
      <c r="L300" s="27">
        <f t="shared" si="58"/>
        <v>84.473436499714708</v>
      </c>
      <c r="M300" s="27">
        <f t="shared" si="59"/>
        <v>911.8767025383703</v>
      </c>
      <c r="N300" s="25">
        <f>IF(I300&lt;&gt;"",SUM($M$10:M300),"")</f>
        <v>187581.95087410422</v>
      </c>
      <c r="O300" s="27">
        <f t="shared" si="60"/>
        <v>32418.049125895872</v>
      </c>
    </row>
    <row r="301" spans="1:15" x14ac:dyDescent="0.25">
      <c r="A301" s="54">
        <f t="shared" si="49"/>
        <v>291</v>
      </c>
      <c r="B301" s="6">
        <f t="shared" si="50"/>
        <v>50380</v>
      </c>
      <c r="C301" s="27">
        <f t="shared" si="51"/>
        <v>996.35013903808499</v>
      </c>
      <c r="D301" s="27">
        <f t="shared" si="52"/>
        <v>77.204596752893266</v>
      </c>
      <c r="E301" s="27">
        <f t="shared" si="53"/>
        <v>919.14554228519171</v>
      </c>
      <c r="F301" s="25">
        <f>IF(A301&lt;&gt;"",SUM($E$10:E301),"")</f>
        <v>193411.94690948803</v>
      </c>
      <c r="G301" s="27">
        <f t="shared" si="54"/>
        <v>31588.053090511967</v>
      </c>
      <c r="I301" s="54">
        <f t="shared" si="55"/>
        <v>291</v>
      </c>
      <c r="J301" s="6">
        <f t="shared" si="56"/>
        <v>50380</v>
      </c>
      <c r="K301" s="27">
        <f t="shared" si="57"/>
        <v>996.35013903808499</v>
      </c>
      <c r="L301" s="27">
        <f t="shared" si="58"/>
        <v>82.162319483614738</v>
      </c>
      <c r="M301" s="27">
        <f t="shared" si="59"/>
        <v>914.18781955447025</v>
      </c>
      <c r="N301" s="25">
        <f>IF(I301&lt;&gt;"",SUM($M$10:M301),"")</f>
        <v>188496.13869365869</v>
      </c>
      <c r="O301" s="27">
        <f t="shared" si="60"/>
        <v>31503.861306341401</v>
      </c>
    </row>
    <row r="302" spans="1:15" x14ac:dyDescent="0.25">
      <c r="A302" s="54">
        <f t="shared" si="49"/>
        <v>292</v>
      </c>
      <c r="B302" s="6">
        <f t="shared" si="50"/>
        <v>50411</v>
      </c>
      <c r="C302" s="27">
        <f t="shared" si="51"/>
        <v>996.35013903808499</v>
      </c>
      <c r="D302" s="27">
        <f t="shared" si="52"/>
        <v>75.02162608996592</v>
      </c>
      <c r="E302" s="27">
        <f t="shared" si="53"/>
        <v>921.32851294811906</v>
      </c>
      <c r="F302" s="25">
        <f>IF(A302&lt;&gt;"",SUM($E$10:E302),"")</f>
        <v>194333.27542243616</v>
      </c>
      <c r="G302" s="27">
        <f t="shared" si="54"/>
        <v>30666.724577563844</v>
      </c>
      <c r="I302" s="54">
        <f t="shared" si="55"/>
        <v>292</v>
      </c>
      <c r="J302" s="6">
        <f t="shared" si="56"/>
        <v>50411</v>
      </c>
      <c r="K302" s="27">
        <f t="shared" si="57"/>
        <v>996.35013903808499</v>
      </c>
      <c r="L302" s="27">
        <f t="shared" si="58"/>
        <v>79.845345028842146</v>
      </c>
      <c r="M302" s="27">
        <f t="shared" si="59"/>
        <v>916.5047940092428</v>
      </c>
      <c r="N302" s="25">
        <f>IF(I302&lt;&gt;"",SUM($M$10:M302),"")</f>
        <v>189412.64348766793</v>
      </c>
      <c r="O302" s="27">
        <f t="shared" si="60"/>
        <v>30587.356512332157</v>
      </c>
    </row>
    <row r="303" spans="1:15" x14ac:dyDescent="0.25">
      <c r="A303" s="54">
        <f t="shared" si="49"/>
        <v>293</v>
      </c>
      <c r="B303" s="6">
        <f t="shared" si="50"/>
        <v>50442</v>
      </c>
      <c r="C303" s="27">
        <f t="shared" si="51"/>
        <v>996.35013903808499</v>
      </c>
      <c r="D303" s="27">
        <f t="shared" si="52"/>
        <v>72.833470871714127</v>
      </c>
      <c r="E303" s="27">
        <f t="shared" si="53"/>
        <v>923.51666816637089</v>
      </c>
      <c r="F303" s="25">
        <f>IF(A303&lt;&gt;"",SUM($E$10:E303),"")</f>
        <v>195256.79209060254</v>
      </c>
      <c r="G303" s="27">
        <f t="shared" si="54"/>
        <v>29743.207909397461</v>
      </c>
      <c r="I303" s="54">
        <f t="shared" si="55"/>
        <v>293</v>
      </c>
      <c r="J303" s="6">
        <f t="shared" si="56"/>
        <v>50442</v>
      </c>
      <c r="K303" s="27">
        <f t="shared" si="57"/>
        <v>996.35013903808499</v>
      </c>
      <c r="L303" s="27">
        <f t="shared" si="58"/>
        <v>77.522498289940145</v>
      </c>
      <c r="M303" s="27">
        <f t="shared" si="59"/>
        <v>918.82764074814486</v>
      </c>
      <c r="N303" s="25">
        <f>IF(I303&lt;&gt;"",SUM($M$10:M303),"")</f>
        <v>190331.47112841607</v>
      </c>
      <c r="O303" s="27">
        <f t="shared" si="60"/>
        <v>29668.528871584011</v>
      </c>
    </row>
    <row r="304" spans="1:15" x14ac:dyDescent="0.25">
      <c r="A304" s="54">
        <f t="shared" si="49"/>
        <v>294</v>
      </c>
      <c r="B304" s="6">
        <f t="shared" si="50"/>
        <v>50470</v>
      </c>
      <c r="C304" s="27">
        <f t="shared" si="51"/>
        <v>996.35013903808499</v>
      </c>
      <c r="D304" s="27">
        <f t="shared" si="52"/>
        <v>70.640118784818966</v>
      </c>
      <c r="E304" s="27">
        <f t="shared" si="53"/>
        <v>925.71002025326607</v>
      </c>
      <c r="F304" s="25">
        <f>IF(A304&lt;&gt;"",SUM($E$10:E304),"")</f>
        <v>196182.5021108558</v>
      </c>
      <c r="G304" s="27">
        <f t="shared" si="54"/>
        <v>28817.497889144201</v>
      </c>
      <c r="I304" s="54">
        <f t="shared" si="55"/>
        <v>294</v>
      </c>
      <c r="J304" s="6">
        <f t="shared" si="56"/>
        <v>50470</v>
      </c>
      <c r="K304" s="27">
        <f t="shared" si="57"/>
        <v>996.35013903808499</v>
      </c>
      <c r="L304" s="27">
        <f t="shared" si="58"/>
        <v>75.193764383826704</v>
      </c>
      <c r="M304" s="27">
        <f t="shared" si="59"/>
        <v>921.15637465425834</v>
      </c>
      <c r="N304" s="25">
        <f>IF(I304&lt;&gt;"",SUM($M$10:M304),"")</f>
        <v>191252.62750307034</v>
      </c>
      <c r="O304" s="27">
        <f t="shared" si="60"/>
        <v>28747.372496929751</v>
      </c>
    </row>
    <row r="305" spans="1:15" x14ac:dyDescent="0.25">
      <c r="A305" s="54">
        <f t="shared" si="49"/>
        <v>295</v>
      </c>
      <c r="B305" s="6">
        <f t="shared" si="50"/>
        <v>50501</v>
      </c>
      <c r="C305" s="27">
        <f t="shared" si="51"/>
        <v>996.35013903808499</v>
      </c>
      <c r="D305" s="27">
        <f t="shared" si="52"/>
        <v>68.441557486717471</v>
      </c>
      <c r="E305" s="27">
        <f t="shared" si="53"/>
        <v>927.90858155136755</v>
      </c>
      <c r="F305" s="25">
        <f>IF(A305&lt;&gt;"",SUM($E$10:E305),"")</f>
        <v>197110.41069240717</v>
      </c>
      <c r="G305" s="27">
        <f t="shared" si="54"/>
        <v>27889.589307592832</v>
      </c>
      <c r="I305" s="54">
        <f t="shared" si="55"/>
        <v>295</v>
      </c>
      <c r="J305" s="6">
        <f t="shared" si="56"/>
        <v>50501</v>
      </c>
      <c r="K305" s="27">
        <f t="shared" si="57"/>
        <v>996.35013903808499</v>
      </c>
      <c r="L305" s="27">
        <f t="shared" si="58"/>
        <v>72.859128389699151</v>
      </c>
      <c r="M305" s="27">
        <f t="shared" si="59"/>
        <v>923.49101064838578</v>
      </c>
      <c r="N305" s="25">
        <f>IF(I305&lt;&gt;"",SUM($M$10:M305),"")</f>
        <v>192176.11851371871</v>
      </c>
      <c r="O305" s="27">
        <f t="shared" si="60"/>
        <v>27823.881486281367</v>
      </c>
    </row>
    <row r="306" spans="1:15" x14ac:dyDescent="0.25">
      <c r="A306" s="54">
        <f t="shared" si="49"/>
        <v>296</v>
      </c>
      <c r="B306" s="6">
        <f t="shared" si="50"/>
        <v>50531</v>
      </c>
      <c r="C306" s="27">
        <f t="shared" si="51"/>
        <v>996.35013903808499</v>
      </c>
      <c r="D306" s="27">
        <f t="shared" si="52"/>
        <v>66.237774605532977</v>
      </c>
      <c r="E306" s="27">
        <f t="shared" si="53"/>
        <v>930.112364432552</v>
      </c>
      <c r="F306" s="25">
        <f>IF(A306&lt;&gt;"",SUM($E$10:E306),"")</f>
        <v>198040.52305683971</v>
      </c>
      <c r="G306" s="27">
        <f t="shared" si="54"/>
        <v>26959.476943160291</v>
      </c>
      <c r="I306" s="54">
        <f t="shared" si="55"/>
        <v>296</v>
      </c>
      <c r="J306" s="6">
        <f t="shared" si="56"/>
        <v>50531</v>
      </c>
      <c r="K306" s="27">
        <f t="shared" si="57"/>
        <v>996.35013903808499</v>
      </c>
      <c r="L306" s="27">
        <f t="shared" si="58"/>
        <v>70.518575348938654</v>
      </c>
      <c r="M306" s="27">
        <f t="shared" si="59"/>
        <v>925.83156368914638</v>
      </c>
      <c r="N306" s="25">
        <f>IF(I306&lt;&gt;"",SUM($M$10:M306),"")</f>
        <v>193101.95007740785</v>
      </c>
      <c r="O306" s="27">
        <f t="shared" si="60"/>
        <v>26898.049922592221</v>
      </c>
    </row>
    <row r="307" spans="1:15" x14ac:dyDescent="0.25">
      <c r="A307" s="54">
        <f t="shared" si="49"/>
        <v>297</v>
      </c>
      <c r="B307" s="6">
        <f t="shared" si="50"/>
        <v>50562</v>
      </c>
      <c r="C307" s="27">
        <f t="shared" si="51"/>
        <v>996.35013903808499</v>
      </c>
      <c r="D307" s="27">
        <f t="shared" si="52"/>
        <v>64.028757740005688</v>
      </c>
      <c r="E307" s="27">
        <f t="shared" si="53"/>
        <v>932.32138129807936</v>
      </c>
      <c r="F307" s="25">
        <f>IF(A307&lt;&gt;"",SUM($E$10:E307),"")</f>
        <v>198972.84443813778</v>
      </c>
      <c r="G307" s="27">
        <f t="shared" si="54"/>
        <v>26027.155561862222</v>
      </c>
      <c r="I307" s="54">
        <f t="shared" si="55"/>
        <v>297</v>
      </c>
      <c r="J307" s="6">
        <f t="shared" si="56"/>
        <v>50562</v>
      </c>
      <c r="K307" s="27">
        <f t="shared" si="57"/>
        <v>996.35013903808499</v>
      </c>
      <c r="L307" s="27">
        <f t="shared" si="58"/>
        <v>68.172090265014276</v>
      </c>
      <c r="M307" s="27">
        <f t="shared" si="59"/>
        <v>928.17804877307071</v>
      </c>
      <c r="N307" s="25">
        <f>IF(I307&lt;&gt;"",SUM($M$10:M307),"")</f>
        <v>194030.12812618091</v>
      </c>
      <c r="O307" s="27">
        <f t="shared" si="60"/>
        <v>25969.871873819149</v>
      </c>
    </row>
    <row r="308" spans="1:15" x14ac:dyDescent="0.25">
      <c r="A308" s="54">
        <f t="shared" si="49"/>
        <v>298</v>
      </c>
      <c r="B308" s="6">
        <f t="shared" si="50"/>
        <v>50592</v>
      </c>
      <c r="C308" s="27">
        <f t="shared" si="51"/>
        <v>996.35013903808499</v>
      </c>
      <c r="D308" s="27">
        <f t="shared" si="52"/>
        <v>61.814494459422775</v>
      </c>
      <c r="E308" s="27">
        <f t="shared" si="53"/>
        <v>934.53564457866219</v>
      </c>
      <c r="F308" s="25">
        <f>IF(A308&lt;&gt;"",SUM($E$10:E308),"")</f>
        <v>199907.38008271644</v>
      </c>
      <c r="G308" s="27">
        <f t="shared" si="54"/>
        <v>25092.619917283562</v>
      </c>
      <c r="I308" s="54">
        <f t="shared" si="55"/>
        <v>298</v>
      </c>
      <c r="J308" s="6">
        <f t="shared" si="56"/>
        <v>50592</v>
      </c>
      <c r="K308" s="27">
        <f t="shared" si="57"/>
        <v>996.35013903808499</v>
      </c>
      <c r="L308" s="27">
        <f t="shared" si="58"/>
        <v>65.819658103386985</v>
      </c>
      <c r="M308" s="27">
        <f t="shared" si="59"/>
        <v>930.53048093469806</v>
      </c>
      <c r="N308" s="25">
        <f>IF(I308&lt;&gt;"",SUM($M$10:M308),"")</f>
        <v>194960.65860711559</v>
      </c>
      <c r="O308" s="27">
        <f t="shared" si="60"/>
        <v>25039.341392884453</v>
      </c>
    </row>
    <row r="309" spans="1:15" x14ac:dyDescent="0.25">
      <c r="A309" s="54">
        <f t="shared" si="49"/>
        <v>299</v>
      </c>
      <c r="B309" s="6">
        <f t="shared" si="50"/>
        <v>50623</v>
      </c>
      <c r="C309" s="27">
        <f t="shared" si="51"/>
        <v>996.35013903808499</v>
      </c>
      <c r="D309" s="27">
        <f t="shared" si="52"/>
        <v>59.59497230354846</v>
      </c>
      <c r="E309" s="27">
        <f t="shared" si="53"/>
        <v>936.75516673453649</v>
      </c>
      <c r="F309" s="25">
        <f>IF(A309&lt;&gt;"",SUM($E$10:E309),"")</f>
        <v>200844.13524945098</v>
      </c>
      <c r="G309" s="27">
        <f t="shared" si="54"/>
        <v>24155.864750549023</v>
      </c>
      <c r="I309" s="54">
        <f t="shared" si="55"/>
        <v>299</v>
      </c>
      <c r="J309" s="6">
        <f t="shared" si="56"/>
        <v>50623</v>
      </c>
      <c r="K309" s="27">
        <f t="shared" si="57"/>
        <v>996.35013903808499</v>
      </c>
      <c r="L309" s="27">
        <f t="shared" si="58"/>
        <v>63.461263791413238</v>
      </c>
      <c r="M309" s="27">
        <f t="shared" si="59"/>
        <v>932.88887524667177</v>
      </c>
      <c r="N309" s="25">
        <f>IF(I309&lt;&gt;"",SUM($M$10:M309),"")</f>
        <v>195893.54748236225</v>
      </c>
      <c r="O309" s="27">
        <f t="shared" si="60"/>
        <v>24106.452517637783</v>
      </c>
    </row>
    <row r="310" spans="1:15" x14ac:dyDescent="0.25">
      <c r="A310" s="54">
        <f t="shared" si="49"/>
        <v>300</v>
      </c>
      <c r="B310" s="6">
        <f t="shared" si="50"/>
        <v>50654</v>
      </c>
      <c r="C310" s="27">
        <f t="shared" si="51"/>
        <v>996.35013903808499</v>
      </c>
      <c r="D310" s="27">
        <f t="shared" si="52"/>
        <v>57.370178782553928</v>
      </c>
      <c r="E310" s="27">
        <f t="shared" si="53"/>
        <v>938.97996025553107</v>
      </c>
      <c r="F310" s="25">
        <f>IF(A310&lt;&gt;"",SUM($E$10:E310),"")</f>
        <v>201783.11520970651</v>
      </c>
      <c r="G310" s="27">
        <f t="shared" si="54"/>
        <v>23216.884790293494</v>
      </c>
      <c r="I310" s="54">
        <f t="shared" si="55"/>
        <v>300</v>
      </c>
      <c r="J310" s="6">
        <f t="shared" si="56"/>
        <v>50654</v>
      </c>
      <c r="K310" s="27">
        <f t="shared" si="57"/>
        <v>996.35013903808499</v>
      </c>
      <c r="L310" s="27">
        <f t="shared" si="58"/>
        <v>61.096892218248477</v>
      </c>
      <c r="M310" s="27">
        <f t="shared" si="59"/>
        <v>935.25324681983648</v>
      </c>
      <c r="N310" s="25">
        <f>IF(I310&lt;&gt;"",SUM($M$10:M310),"")</f>
        <v>196828.80072918208</v>
      </c>
      <c r="O310" s="27">
        <f t="shared" si="60"/>
        <v>23171.199270817946</v>
      </c>
    </row>
    <row r="311" spans="1:15" x14ac:dyDescent="0.25">
      <c r="A311" s="54">
        <f t="shared" si="49"/>
        <v>301</v>
      </c>
      <c r="B311" s="6">
        <f t="shared" si="50"/>
        <v>50684</v>
      </c>
      <c r="C311" s="27">
        <f t="shared" si="51"/>
        <v>996.35013903808499</v>
      </c>
      <c r="D311" s="27">
        <f t="shared" si="52"/>
        <v>55.140101376947044</v>
      </c>
      <c r="E311" s="27">
        <f t="shared" si="53"/>
        <v>941.2100376611379</v>
      </c>
      <c r="F311" s="25">
        <f>IF(A311&lt;&gt;"",SUM($E$10:E311),"")</f>
        <v>202724.32524736764</v>
      </c>
      <c r="G311" s="27">
        <f t="shared" si="54"/>
        <v>22275.67475263236</v>
      </c>
      <c r="I311" s="54">
        <f t="shared" si="55"/>
        <v>301</v>
      </c>
      <c r="J311" s="6">
        <f t="shared" si="56"/>
        <v>50684</v>
      </c>
      <c r="K311" s="27">
        <f t="shared" si="57"/>
        <v>996.35013903808499</v>
      </c>
      <c r="L311" s="27">
        <f t="shared" si="58"/>
        <v>58.726528234750262</v>
      </c>
      <c r="M311" s="27">
        <f t="shared" si="59"/>
        <v>937.62361080333471</v>
      </c>
      <c r="N311" s="25">
        <f>IF(I311&lt;&gt;"",SUM($M$10:M311),"")</f>
        <v>197766.42433998542</v>
      </c>
      <c r="O311" s="27">
        <f t="shared" si="60"/>
        <v>22233.575660014612</v>
      </c>
    </row>
    <row r="312" spans="1:15" x14ac:dyDescent="0.25">
      <c r="A312" s="54">
        <f t="shared" si="49"/>
        <v>302</v>
      </c>
      <c r="B312" s="6">
        <f t="shared" si="50"/>
        <v>50715</v>
      </c>
      <c r="C312" s="27">
        <f t="shared" si="51"/>
        <v>996.35013903808499</v>
      </c>
      <c r="D312" s="27">
        <f t="shared" si="52"/>
        <v>52.904727537501856</v>
      </c>
      <c r="E312" s="27">
        <f t="shared" si="53"/>
        <v>943.44541150058308</v>
      </c>
      <c r="F312" s="25">
        <f>IF(A312&lt;&gt;"",SUM($E$10:E312),"")</f>
        <v>203667.77065886822</v>
      </c>
      <c r="G312" s="27">
        <f t="shared" si="54"/>
        <v>21332.229341131781</v>
      </c>
      <c r="I312" s="54">
        <f t="shared" si="55"/>
        <v>302</v>
      </c>
      <c r="J312" s="6">
        <f t="shared" si="56"/>
        <v>50715</v>
      </c>
      <c r="K312" s="27">
        <f t="shared" si="57"/>
        <v>996.35013903808499</v>
      </c>
      <c r="L312" s="27">
        <f t="shared" si="58"/>
        <v>56.350156653381234</v>
      </c>
      <c r="M312" s="27">
        <f t="shared" si="59"/>
        <v>939.9999823847038</v>
      </c>
      <c r="N312" s="25">
        <f>IF(I312&lt;&gt;"",SUM($M$10:M312),"")</f>
        <v>198706.42432237012</v>
      </c>
      <c r="O312" s="27">
        <f t="shared" si="60"/>
        <v>21293.575677629909</v>
      </c>
    </row>
    <row r="313" spans="1:15" x14ac:dyDescent="0.25">
      <c r="A313" s="54">
        <f t="shared" si="49"/>
        <v>303</v>
      </c>
      <c r="B313" s="6">
        <f t="shared" si="50"/>
        <v>50745</v>
      </c>
      <c r="C313" s="27">
        <f t="shared" si="51"/>
        <v>996.35013903808499</v>
      </c>
      <c r="D313" s="27">
        <f t="shared" si="52"/>
        <v>50.664044685187974</v>
      </c>
      <c r="E313" s="27">
        <f t="shared" si="53"/>
        <v>945.68609435289704</v>
      </c>
      <c r="F313" s="25">
        <f>IF(A313&lt;&gt;"",SUM($E$10:E313),"")</f>
        <v>204613.45675322111</v>
      </c>
      <c r="G313" s="27">
        <f t="shared" si="54"/>
        <v>20386.543246778892</v>
      </c>
      <c r="I313" s="54">
        <f t="shared" si="55"/>
        <v>303</v>
      </c>
      <c r="J313" s="6">
        <f t="shared" si="56"/>
        <v>50745</v>
      </c>
      <c r="K313" s="27">
        <f t="shared" si="57"/>
        <v>996.35013903808499</v>
      </c>
      <c r="L313" s="27">
        <f t="shared" si="58"/>
        <v>53.967762248111796</v>
      </c>
      <c r="M313" s="27">
        <f t="shared" si="59"/>
        <v>942.38237678997325</v>
      </c>
      <c r="N313" s="25">
        <f>IF(I313&lt;&gt;"",SUM($M$10:M313),"")</f>
        <v>199648.80669916008</v>
      </c>
      <c r="O313" s="27">
        <f t="shared" si="60"/>
        <v>20351.193300839936</v>
      </c>
    </row>
    <row r="314" spans="1:15" x14ac:dyDescent="0.25">
      <c r="A314" s="54">
        <f t="shared" si="49"/>
        <v>304</v>
      </c>
      <c r="B314" s="6">
        <f t="shared" si="50"/>
        <v>50776</v>
      </c>
      <c r="C314" s="27">
        <f t="shared" si="51"/>
        <v>996.35013903808499</v>
      </c>
      <c r="D314" s="27">
        <f t="shared" si="52"/>
        <v>48.418040211099871</v>
      </c>
      <c r="E314" s="27">
        <f t="shared" si="53"/>
        <v>947.93209882698511</v>
      </c>
      <c r="F314" s="25">
        <f>IF(A314&lt;&gt;"",SUM($E$10:E314),"")</f>
        <v>205561.38885204808</v>
      </c>
      <c r="G314" s="27">
        <f t="shared" si="54"/>
        <v>19438.611147951917</v>
      </c>
      <c r="I314" s="54">
        <f t="shared" si="55"/>
        <v>304</v>
      </c>
      <c r="J314" s="6">
        <f t="shared" si="56"/>
        <v>50776</v>
      </c>
      <c r="K314" s="27">
        <f t="shared" si="57"/>
        <v>996.35013903808499</v>
      </c>
      <c r="L314" s="27">
        <f t="shared" si="58"/>
        <v>51.579329754322536</v>
      </c>
      <c r="M314" s="27">
        <f t="shared" si="59"/>
        <v>944.77080928376245</v>
      </c>
      <c r="N314" s="25">
        <f>IF(I314&lt;&gt;"",SUM($M$10:M314),"")</f>
        <v>200593.57750844385</v>
      </c>
      <c r="O314" s="27">
        <f t="shared" si="60"/>
        <v>19406.422491556172</v>
      </c>
    </row>
    <row r="315" spans="1:15" x14ac:dyDescent="0.25">
      <c r="A315" s="54">
        <f t="shared" si="49"/>
        <v>305</v>
      </c>
      <c r="B315" s="6">
        <f t="shared" si="50"/>
        <v>50807</v>
      </c>
      <c r="C315" s="27">
        <f t="shared" si="51"/>
        <v>996.35013903808499</v>
      </c>
      <c r="D315" s="27">
        <f t="shared" si="52"/>
        <v>46.166701476385803</v>
      </c>
      <c r="E315" s="27">
        <f t="shared" si="53"/>
        <v>950.18343756169918</v>
      </c>
      <c r="F315" s="25">
        <f>IF(A315&lt;&gt;"",SUM($E$10:E315),"")</f>
        <v>206511.57228960979</v>
      </c>
      <c r="G315" s="27">
        <f t="shared" si="54"/>
        <v>18488.427710390213</v>
      </c>
      <c r="I315" s="54">
        <f t="shared" si="55"/>
        <v>305</v>
      </c>
      <c r="J315" s="6">
        <f t="shared" si="56"/>
        <v>50807</v>
      </c>
      <c r="K315" s="27">
        <f t="shared" si="57"/>
        <v>996.35013903808499</v>
      </c>
      <c r="L315" s="27">
        <f t="shared" si="58"/>
        <v>49.184843868706473</v>
      </c>
      <c r="M315" s="27">
        <f t="shared" si="59"/>
        <v>947.16529516937851</v>
      </c>
      <c r="N315" s="25">
        <f>IF(I315&lt;&gt;"",SUM($M$10:M315),"")</f>
        <v>201540.74280361322</v>
      </c>
      <c r="O315" s="27">
        <f t="shared" si="60"/>
        <v>18459.257196386792</v>
      </c>
    </row>
    <row r="316" spans="1:15" x14ac:dyDescent="0.25">
      <c r="A316" s="54">
        <f t="shared" si="49"/>
        <v>306</v>
      </c>
      <c r="B316" s="6">
        <f t="shared" si="50"/>
        <v>50835</v>
      </c>
      <c r="C316" s="27">
        <f t="shared" si="51"/>
        <v>996.35013903808499</v>
      </c>
      <c r="D316" s="27">
        <f t="shared" si="52"/>
        <v>43.910015812176752</v>
      </c>
      <c r="E316" s="27">
        <f t="shared" si="53"/>
        <v>952.44012322590822</v>
      </c>
      <c r="F316" s="25">
        <f>IF(A316&lt;&gt;"",SUM($E$10:E316),"")</f>
        <v>207464.0124128357</v>
      </c>
      <c r="G316" s="27">
        <f t="shared" si="54"/>
        <v>17535.987587164302</v>
      </c>
      <c r="I316" s="54">
        <f t="shared" si="55"/>
        <v>306</v>
      </c>
      <c r="J316" s="6">
        <f t="shared" si="56"/>
        <v>50835</v>
      </c>
      <c r="K316" s="27">
        <f t="shared" si="57"/>
        <v>996.35013903808499</v>
      </c>
      <c r="L316" s="27">
        <f t="shared" si="58"/>
        <v>46.784289249170953</v>
      </c>
      <c r="M316" s="27">
        <f t="shared" si="59"/>
        <v>949.56584978891408</v>
      </c>
      <c r="N316" s="25">
        <f>IF(I316&lt;&gt;"",SUM($M$10:M316),"")</f>
        <v>202490.30865340214</v>
      </c>
      <c r="O316" s="27">
        <f t="shared" si="60"/>
        <v>17509.69134659788</v>
      </c>
    </row>
    <row r="317" spans="1:15" x14ac:dyDescent="0.25">
      <c r="A317" s="54">
        <f t="shared" si="49"/>
        <v>307</v>
      </c>
      <c r="B317" s="6">
        <f t="shared" si="50"/>
        <v>50866</v>
      </c>
      <c r="C317" s="27">
        <f t="shared" si="51"/>
        <v>996.35013903808499</v>
      </c>
      <c r="D317" s="27">
        <f t="shared" si="52"/>
        <v>41.647970519515212</v>
      </c>
      <c r="E317" s="27">
        <f t="shared" si="53"/>
        <v>954.70216851856981</v>
      </c>
      <c r="F317" s="25">
        <f>IF(A317&lt;&gt;"",SUM($E$10:E317),"")</f>
        <v>208418.71458135426</v>
      </c>
      <c r="G317" s="27">
        <f t="shared" si="54"/>
        <v>16581.285418645741</v>
      </c>
      <c r="I317" s="54">
        <f t="shared" si="55"/>
        <v>307</v>
      </c>
      <c r="J317" s="6">
        <f t="shared" si="56"/>
        <v>50866</v>
      </c>
      <c r="K317" s="27">
        <f t="shared" si="57"/>
        <v>996.35013903808499</v>
      </c>
      <c r="L317" s="27">
        <f t="shared" si="58"/>
        <v>44.377650514739372</v>
      </c>
      <c r="M317" s="27">
        <f t="shared" si="59"/>
        <v>951.97248852334565</v>
      </c>
      <c r="N317" s="25">
        <f>IF(I317&lt;&gt;"",SUM($M$10:M317),"")</f>
        <v>203442.28114192549</v>
      </c>
      <c r="O317" s="27">
        <f t="shared" si="60"/>
        <v>16557.718858074535</v>
      </c>
    </row>
    <row r="318" spans="1:15" x14ac:dyDescent="0.25">
      <c r="A318" s="54">
        <f t="shared" si="49"/>
        <v>308</v>
      </c>
      <c r="B318" s="6">
        <f t="shared" si="50"/>
        <v>50896</v>
      </c>
      <c r="C318" s="27">
        <f t="shared" si="51"/>
        <v>996.35013903808499</v>
      </c>
      <c r="D318" s="27">
        <f t="shared" si="52"/>
        <v>39.380552869283633</v>
      </c>
      <c r="E318" s="27">
        <f t="shared" si="53"/>
        <v>956.96958616880136</v>
      </c>
      <c r="F318" s="25">
        <f>IF(A318&lt;&gt;"",SUM($E$10:E318),"")</f>
        <v>209375.68416752305</v>
      </c>
      <c r="G318" s="27">
        <f t="shared" si="54"/>
        <v>15624.315832476947</v>
      </c>
      <c r="I318" s="54">
        <f t="shared" si="55"/>
        <v>308</v>
      </c>
      <c r="J318" s="6">
        <f t="shared" si="56"/>
        <v>50896</v>
      </c>
      <c r="K318" s="27">
        <f t="shared" si="57"/>
        <v>996.35013903808499</v>
      </c>
      <c r="L318" s="27">
        <f t="shared" si="58"/>
        <v>41.964912245452624</v>
      </c>
      <c r="M318" s="27">
        <f t="shared" si="59"/>
        <v>954.38522679263235</v>
      </c>
      <c r="N318" s="25">
        <f>IF(I318&lt;&gt;"",SUM($M$10:M318),"")</f>
        <v>204396.66636871811</v>
      </c>
      <c r="O318" s="27">
        <f t="shared" si="60"/>
        <v>15603.333631281903</v>
      </c>
    </row>
    <row r="319" spans="1:15" x14ac:dyDescent="0.25">
      <c r="A319" s="54">
        <f t="shared" si="49"/>
        <v>309</v>
      </c>
      <c r="B319" s="6">
        <f t="shared" si="50"/>
        <v>50927</v>
      </c>
      <c r="C319" s="27">
        <f t="shared" si="51"/>
        <v>996.35013903808499</v>
      </c>
      <c r="D319" s="27">
        <f t="shared" si="52"/>
        <v>37.107750102132748</v>
      </c>
      <c r="E319" s="27">
        <f t="shared" si="53"/>
        <v>959.24238893595225</v>
      </c>
      <c r="F319" s="25">
        <f>IF(A319&lt;&gt;"",SUM($E$10:E319),"")</f>
        <v>210334.92655645902</v>
      </c>
      <c r="G319" s="27">
        <f t="shared" si="54"/>
        <v>14665.073443540983</v>
      </c>
      <c r="I319" s="54">
        <f t="shared" si="55"/>
        <v>309</v>
      </c>
      <c r="J319" s="6">
        <f t="shared" si="56"/>
        <v>50927</v>
      </c>
      <c r="K319" s="27">
        <f t="shared" si="57"/>
        <v>996.35013903808499</v>
      </c>
      <c r="L319" s="27">
        <f t="shared" si="58"/>
        <v>39.546058982270296</v>
      </c>
      <c r="M319" s="27">
        <f t="shared" si="59"/>
        <v>956.80408005581467</v>
      </c>
      <c r="N319" s="25">
        <f>IF(I319&lt;&gt;"",SUM($M$10:M319),"")</f>
        <v>205353.47044877394</v>
      </c>
      <c r="O319" s="27">
        <f t="shared" si="60"/>
        <v>14646.529551226089</v>
      </c>
    </row>
    <row r="320" spans="1:15" x14ac:dyDescent="0.25">
      <c r="A320" s="54">
        <f t="shared" si="49"/>
        <v>310</v>
      </c>
      <c r="B320" s="6">
        <f t="shared" si="50"/>
        <v>50957</v>
      </c>
      <c r="C320" s="27">
        <f t="shared" si="51"/>
        <v>996.35013903808499</v>
      </c>
      <c r="D320" s="27">
        <f t="shared" si="52"/>
        <v>34.829549428409834</v>
      </c>
      <c r="E320" s="27">
        <f t="shared" si="53"/>
        <v>961.5205896096752</v>
      </c>
      <c r="F320" s="25">
        <f>IF(A320&lt;&gt;"",SUM($E$10:E320),"")</f>
        <v>211296.44714606871</v>
      </c>
      <c r="G320" s="27">
        <f t="shared" si="54"/>
        <v>13703.552853931295</v>
      </c>
      <c r="I320" s="54">
        <f t="shared" si="55"/>
        <v>310</v>
      </c>
      <c r="J320" s="6">
        <f t="shared" si="56"/>
        <v>50957</v>
      </c>
      <c r="K320" s="27">
        <f t="shared" si="57"/>
        <v>996.35013903808499</v>
      </c>
      <c r="L320" s="27">
        <f t="shared" si="58"/>
        <v>37.12107522697162</v>
      </c>
      <c r="M320" s="27">
        <f t="shared" si="59"/>
        <v>959.22906381111341</v>
      </c>
      <c r="N320" s="25">
        <f>IF(I320&lt;&gt;"",SUM($M$10:M320),"")</f>
        <v>206312.69951258504</v>
      </c>
      <c r="O320" s="27">
        <f t="shared" si="60"/>
        <v>13687.300487414976</v>
      </c>
    </row>
    <row r="321" spans="1:15" x14ac:dyDescent="0.25">
      <c r="A321" s="54">
        <f t="shared" si="49"/>
        <v>311</v>
      </c>
      <c r="B321" s="6">
        <f t="shared" si="50"/>
        <v>50988</v>
      </c>
      <c r="C321" s="27">
        <f t="shared" si="51"/>
        <v>996.35013903808499</v>
      </c>
      <c r="D321" s="27">
        <f t="shared" si="52"/>
        <v>32.545938028086823</v>
      </c>
      <c r="E321" s="27">
        <f t="shared" si="53"/>
        <v>963.80420100999822</v>
      </c>
      <c r="F321" s="25">
        <f>IF(A321&lt;&gt;"",SUM($E$10:E321),"")</f>
        <v>212260.25134707871</v>
      </c>
      <c r="G321" s="27">
        <f t="shared" si="54"/>
        <v>12739.748652921291</v>
      </c>
      <c r="I321" s="54">
        <f t="shared" si="55"/>
        <v>311</v>
      </c>
      <c r="J321" s="6">
        <f t="shared" si="56"/>
        <v>50988</v>
      </c>
      <c r="K321" s="27">
        <f t="shared" si="57"/>
        <v>996.35013903808499</v>
      </c>
      <c r="L321" s="27">
        <f t="shared" si="58"/>
        <v>34.689945442056185</v>
      </c>
      <c r="M321" s="27">
        <f t="shared" si="59"/>
        <v>961.66019359602876</v>
      </c>
      <c r="N321" s="25">
        <f>IF(I321&lt;&gt;"",SUM($M$10:M321),"")</f>
        <v>207274.35970618107</v>
      </c>
      <c r="O321" s="27">
        <f t="shared" si="60"/>
        <v>12725.640293818948</v>
      </c>
    </row>
    <row r="322" spans="1:15" x14ac:dyDescent="0.25">
      <c r="A322" s="54">
        <f t="shared" si="49"/>
        <v>312</v>
      </c>
      <c r="B322" s="6">
        <f t="shared" si="50"/>
        <v>51019</v>
      </c>
      <c r="C322" s="27">
        <f t="shared" si="51"/>
        <v>996.35013903808499</v>
      </c>
      <c r="D322" s="27">
        <f t="shared" si="52"/>
        <v>30.256903050688067</v>
      </c>
      <c r="E322" s="27">
        <f t="shared" si="53"/>
        <v>966.09323598739695</v>
      </c>
      <c r="F322" s="25">
        <f>IF(A322&lt;&gt;"",SUM($E$10:E322),"")</f>
        <v>213226.34458306609</v>
      </c>
      <c r="G322" s="27">
        <f t="shared" si="54"/>
        <v>11773.655416933907</v>
      </c>
      <c r="I322" s="54">
        <f t="shared" si="55"/>
        <v>312</v>
      </c>
      <c r="J322" s="6">
        <f t="shared" si="56"/>
        <v>51019</v>
      </c>
      <c r="K322" s="27">
        <f t="shared" si="57"/>
        <v>996.35013903808499</v>
      </c>
      <c r="L322" s="27">
        <f t="shared" si="58"/>
        <v>32.25265405064436</v>
      </c>
      <c r="M322" s="27">
        <f t="shared" si="59"/>
        <v>964.09748498744068</v>
      </c>
      <c r="N322" s="25">
        <f>IF(I322&lt;&gt;"",SUM($M$10:M322),"")</f>
        <v>208238.45719116851</v>
      </c>
      <c r="O322" s="27">
        <f t="shared" si="60"/>
        <v>11761.542808831508</v>
      </c>
    </row>
    <row r="323" spans="1:15" x14ac:dyDescent="0.25">
      <c r="A323" s="54">
        <f t="shared" si="49"/>
        <v>313</v>
      </c>
      <c r="B323" s="6">
        <f t="shared" si="50"/>
        <v>51049</v>
      </c>
      <c r="C323" s="27">
        <f t="shared" si="51"/>
        <v>996.35013903808499</v>
      </c>
      <c r="D323" s="27">
        <f t="shared" si="52"/>
        <v>27.96243161521803</v>
      </c>
      <c r="E323" s="27">
        <f t="shared" si="53"/>
        <v>968.38770742286692</v>
      </c>
      <c r="F323" s="25">
        <f>IF(A323&lt;&gt;"",SUM($E$10:E323),"")</f>
        <v>214194.73229048896</v>
      </c>
      <c r="G323" s="27">
        <f t="shared" si="54"/>
        <v>10805.267709511041</v>
      </c>
      <c r="I323" s="54">
        <f t="shared" si="55"/>
        <v>313</v>
      </c>
      <c r="J323" s="6">
        <f t="shared" si="56"/>
        <v>51049</v>
      </c>
      <c r="K323" s="27">
        <f t="shared" si="57"/>
        <v>996.35013903808499</v>
      </c>
      <c r="L323" s="27">
        <f t="shared" si="58"/>
        <v>29.809185436377504</v>
      </c>
      <c r="M323" s="27">
        <f t="shared" si="59"/>
        <v>966.54095360170754</v>
      </c>
      <c r="N323" s="25">
        <f>IF(I323&lt;&gt;"",SUM($M$10:M323),"")</f>
        <v>209204.99814477022</v>
      </c>
      <c r="O323" s="27">
        <f t="shared" si="60"/>
        <v>10795.001855229801</v>
      </c>
    </row>
    <row r="324" spans="1:15" x14ac:dyDescent="0.25">
      <c r="A324" s="54">
        <f t="shared" si="49"/>
        <v>314</v>
      </c>
      <c r="B324" s="6">
        <f t="shared" si="50"/>
        <v>51080</v>
      </c>
      <c r="C324" s="27">
        <f t="shared" si="51"/>
        <v>996.35013903808499</v>
      </c>
      <c r="D324" s="27">
        <f t="shared" si="52"/>
        <v>25.662510810088722</v>
      </c>
      <c r="E324" s="27">
        <f t="shared" si="53"/>
        <v>970.68762822799624</v>
      </c>
      <c r="F324" s="25">
        <f>IF(A324&lt;&gt;"",SUM($E$10:E324),"")</f>
        <v>215165.41991871694</v>
      </c>
      <c r="G324" s="27">
        <f t="shared" si="54"/>
        <v>9834.5800812830566</v>
      </c>
      <c r="I324" s="54">
        <f t="shared" si="55"/>
        <v>314</v>
      </c>
      <c r="J324" s="6">
        <f t="shared" si="56"/>
        <v>51080</v>
      </c>
      <c r="K324" s="27">
        <f t="shared" si="57"/>
        <v>996.35013903808499</v>
      </c>
      <c r="L324" s="27">
        <f t="shared" si="58"/>
        <v>27.359523943317921</v>
      </c>
      <c r="M324" s="27">
        <f t="shared" si="59"/>
        <v>968.99061509476712</v>
      </c>
      <c r="N324" s="25">
        <f>IF(I324&lt;&gt;"",SUM($M$10:M324),"")</f>
        <v>210173.98875986499</v>
      </c>
      <c r="O324" s="27">
        <f t="shared" si="60"/>
        <v>9826.0112401350343</v>
      </c>
    </row>
    <row r="325" spans="1:15" x14ac:dyDescent="0.25">
      <c r="A325" s="54">
        <f t="shared" si="49"/>
        <v>315</v>
      </c>
      <c r="B325" s="6">
        <f t="shared" si="50"/>
        <v>51110</v>
      </c>
      <c r="C325" s="27">
        <f t="shared" si="51"/>
        <v>996.35013903808499</v>
      </c>
      <c r="D325" s="27">
        <f t="shared" si="52"/>
        <v>23.357127693047261</v>
      </c>
      <c r="E325" s="27">
        <f t="shared" si="53"/>
        <v>972.99301134503776</v>
      </c>
      <c r="F325" s="25">
        <f>IF(A325&lt;&gt;"",SUM($E$10:E325),"")</f>
        <v>216138.41293006198</v>
      </c>
      <c r="G325" s="27">
        <f t="shared" si="54"/>
        <v>8861.5870699380175</v>
      </c>
      <c r="I325" s="54">
        <f t="shared" si="55"/>
        <v>315</v>
      </c>
      <c r="J325" s="6">
        <f t="shared" si="56"/>
        <v>51110</v>
      </c>
      <c r="K325" s="27">
        <f t="shared" si="57"/>
        <v>996.35013903808499</v>
      </c>
      <c r="L325" s="27">
        <f t="shared" si="58"/>
        <v>24.903653875848509</v>
      </c>
      <c r="M325" s="27">
        <f t="shared" si="59"/>
        <v>971.44648516223651</v>
      </c>
      <c r="N325" s="25">
        <f>IF(I325&lt;&gt;"",SUM($M$10:M325),"")</f>
        <v>211145.43524502724</v>
      </c>
      <c r="O325" s="27">
        <f t="shared" si="60"/>
        <v>8854.5647549727983</v>
      </c>
    </row>
    <row r="326" spans="1:15" x14ac:dyDescent="0.25">
      <c r="A326" s="54">
        <f t="shared" si="49"/>
        <v>316</v>
      </c>
      <c r="B326" s="6">
        <f t="shared" si="50"/>
        <v>51141</v>
      </c>
      <c r="C326" s="27">
        <f t="shared" si="51"/>
        <v>996.35013903808499</v>
      </c>
      <c r="D326" s="27">
        <f t="shared" si="52"/>
        <v>21.046269291102792</v>
      </c>
      <c r="E326" s="27">
        <f t="shared" si="53"/>
        <v>975.30386974698217</v>
      </c>
      <c r="F326" s="25">
        <f>IF(A326&lt;&gt;"",SUM($E$10:E326),"")</f>
        <v>217113.71679980896</v>
      </c>
      <c r="G326" s="27">
        <f t="shared" si="54"/>
        <v>7886.2832001910429</v>
      </c>
      <c r="I326" s="54">
        <f t="shared" si="55"/>
        <v>316</v>
      </c>
      <c r="J326" s="6">
        <f t="shared" si="56"/>
        <v>51141</v>
      </c>
      <c r="K326" s="27">
        <f t="shared" si="57"/>
        <v>996.35013903808499</v>
      </c>
      <c r="L326" s="27">
        <f t="shared" si="58"/>
        <v>22.441559498572236</v>
      </c>
      <c r="M326" s="27">
        <f t="shared" si="59"/>
        <v>973.90857953951274</v>
      </c>
      <c r="N326" s="25">
        <f>IF(I326&lt;&gt;"",SUM($M$10:M326),"")</f>
        <v>212119.34382456675</v>
      </c>
      <c r="O326" s="27">
        <f t="shared" si="60"/>
        <v>7880.6561754332852</v>
      </c>
    </row>
    <row r="327" spans="1:15" x14ac:dyDescent="0.25">
      <c r="A327" s="54">
        <f t="shared" si="49"/>
        <v>317</v>
      </c>
      <c r="B327" s="6">
        <f t="shared" si="50"/>
        <v>51172</v>
      </c>
      <c r="C327" s="27">
        <f t="shared" si="51"/>
        <v>996.35013903808499</v>
      </c>
      <c r="D327" s="27">
        <f t="shared" si="52"/>
        <v>18.729922600453726</v>
      </c>
      <c r="E327" s="27">
        <f t="shared" si="53"/>
        <v>977.62021643763126</v>
      </c>
      <c r="F327" s="25">
        <f>IF(A327&lt;&gt;"",SUM($E$10:E327),"")</f>
        <v>218091.3370162466</v>
      </c>
      <c r="G327" s="27">
        <f t="shared" si="54"/>
        <v>6908.6629837533983</v>
      </c>
      <c r="I327" s="54">
        <f t="shared" si="55"/>
        <v>317</v>
      </c>
      <c r="J327" s="6">
        <f t="shared" si="56"/>
        <v>51172</v>
      </c>
      <c r="K327" s="27">
        <f t="shared" si="57"/>
        <v>996.35013903808499</v>
      </c>
      <c r="L327" s="27">
        <f t="shared" si="58"/>
        <v>19.973225036211293</v>
      </c>
      <c r="M327" s="27">
        <f t="shared" si="59"/>
        <v>976.37691400187373</v>
      </c>
      <c r="N327" s="25">
        <f>IF(I327&lt;&gt;"",SUM($M$10:M327),"")</f>
        <v>213095.72073856863</v>
      </c>
      <c r="O327" s="27">
        <f t="shared" si="60"/>
        <v>6904.2792614314112</v>
      </c>
    </row>
    <row r="328" spans="1:15" x14ac:dyDescent="0.25">
      <c r="A328" s="54">
        <f t="shared" si="49"/>
        <v>318</v>
      </c>
      <c r="B328" s="6">
        <f t="shared" si="50"/>
        <v>51201</v>
      </c>
      <c r="C328" s="27">
        <f t="shared" si="51"/>
        <v>996.35013903808499</v>
      </c>
      <c r="D328" s="27">
        <f t="shared" si="52"/>
        <v>16.408074586414319</v>
      </c>
      <c r="E328" s="27">
        <f t="shared" si="53"/>
        <v>979.94206445167072</v>
      </c>
      <c r="F328" s="25">
        <f>IF(A328&lt;&gt;"",SUM($E$10:E328),"")</f>
        <v>219071.27908069827</v>
      </c>
      <c r="G328" s="27">
        <f t="shared" si="54"/>
        <v>5928.7209193017334</v>
      </c>
      <c r="I328" s="54">
        <f t="shared" si="55"/>
        <v>318</v>
      </c>
      <c r="J328" s="6">
        <f t="shared" si="56"/>
        <v>51201</v>
      </c>
      <c r="K328" s="27">
        <f t="shared" si="57"/>
        <v>996.35013903808499</v>
      </c>
      <c r="L328" s="27">
        <f t="shared" si="58"/>
        <v>17.498634673506025</v>
      </c>
      <c r="M328" s="27">
        <f t="shared" si="59"/>
        <v>978.851504364579</v>
      </c>
      <c r="N328" s="25">
        <f>IF(I328&lt;&gt;"",SUM($M$10:M328),"")</f>
        <v>214074.57224293321</v>
      </c>
      <c r="O328" s="27">
        <f t="shared" si="60"/>
        <v>5925.4277570668319</v>
      </c>
    </row>
    <row r="329" spans="1:15" x14ac:dyDescent="0.25">
      <c r="A329" s="54">
        <f t="shared" si="49"/>
        <v>319</v>
      </c>
      <c r="B329" s="6">
        <f t="shared" si="50"/>
        <v>51232</v>
      </c>
      <c r="C329" s="27">
        <f t="shared" si="51"/>
        <v>996.35013903808499</v>
      </c>
      <c r="D329" s="27">
        <f t="shared" si="52"/>
        <v>14.080712183341616</v>
      </c>
      <c r="E329" s="27">
        <f t="shared" si="53"/>
        <v>982.26942685474341</v>
      </c>
      <c r="F329" s="25">
        <f>IF(A329&lt;&gt;"",SUM($E$10:E329),"")</f>
        <v>220053.548507553</v>
      </c>
      <c r="G329" s="27">
        <f t="shared" si="54"/>
        <v>4946.4514924469986</v>
      </c>
      <c r="I329" s="54">
        <f t="shared" si="55"/>
        <v>319</v>
      </c>
      <c r="J329" s="6">
        <f t="shared" si="56"/>
        <v>51232</v>
      </c>
      <c r="K329" s="27">
        <f t="shared" si="57"/>
        <v>996.35013903808499</v>
      </c>
      <c r="L329" s="27">
        <f t="shared" si="58"/>
        <v>15.017772555113607</v>
      </c>
      <c r="M329" s="27">
        <f t="shared" si="59"/>
        <v>981.33236648297134</v>
      </c>
      <c r="N329" s="25">
        <f>IF(I329&lt;&gt;"",SUM($M$10:M329),"")</f>
        <v>215055.90460941617</v>
      </c>
      <c r="O329" s="27">
        <f t="shared" si="60"/>
        <v>4944.0953905838605</v>
      </c>
    </row>
    <row r="330" spans="1:15" x14ac:dyDescent="0.25">
      <c r="A330" s="54">
        <f t="shared" si="49"/>
        <v>320</v>
      </c>
      <c r="B330" s="6">
        <f t="shared" si="50"/>
        <v>51262</v>
      </c>
      <c r="C330" s="27">
        <f t="shared" si="51"/>
        <v>996.35013903808499</v>
      </c>
      <c r="D330" s="27">
        <f t="shared" si="52"/>
        <v>11.747822294561621</v>
      </c>
      <c r="E330" s="27">
        <f t="shared" si="53"/>
        <v>984.60231674352337</v>
      </c>
      <c r="F330" s="25">
        <f>IF(A330&lt;&gt;"",SUM($E$10:E330),"")</f>
        <v>221038.15082429652</v>
      </c>
      <c r="G330" s="27">
        <f t="shared" si="54"/>
        <v>3961.849175703479</v>
      </c>
      <c r="I330" s="54">
        <f t="shared" si="55"/>
        <v>320</v>
      </c>
      <c r="J330" s="6">
        <f t="shared" si="56"/>
        <v>51262</v>
      </c>
      <c r="K330" s="27">
        <f t="shared" si="57"/>
        <v>996.35013903808499</v>
      </c>
      <c r="L330" s="27">
        <f t="shared" si="58"/>
        <v>12.530622785506445</v>
      </c>
      <c r="M330" s="27">
        <f t="shared" si="59"/>
        <v>983.81951625257852</v>
      </c>
      <c r="N330" s="25">
        <f>IF(I330&lt;&gt;"",SUM($M$10:M330),"")</f>
        <v>216039.72412566876</v>
      </c>
      <c r="O330" s="27">
        <f t="shared" si="60"/>
        <v>3960.275874331282</v>
      </c>
    </row>
    <row r="331" spans="1:15" x14ac:dyDescent="0.25">
      <c r="A331" s="54">
        <f t="shared" si="49"/>
        <v>321</v>
      </c>
      <c r="B331" s="6">
        <f t="shared" si="50"/>
        <v>51293</v>
      </c>
      <c r="C331" s="27">
        <f t="shared" si="51"/>
        <v>996.35013903808499</v>
      </c>
      <c r="D331" s="27">
        <f t="shared" si="52"/>
        <v>9.4093917922957626</v>
      </c>
      <c r="E331" s="27">
        <f t="shared" si="53"/>
        <v>986.94074724578923</v>
      </c>
      <c r="F331" s="25">
        <f>IF(A331&lt;&gt;"",SUM($E$10:E331),"")</f>
        <v>222025.09157154232</v>
      </c>
      <c r="G331" s="27">
        <f t="shared" si="54"/>
        <v>2974.908428457682</v>
      </c>
      <c r="I331" s="54">
        <f t="shared" si="55"/>
        <v>321</v>
      </c>
      <c r="J331" s="6">
        <f t="shared" si="56"/>
        <v>51293</v>
      </c>
      <c r="K331" s="27">
        <f t="shared" si="57"/>
        <v>996.35013903808499</v>
      </c>
      <c r="L331" s="27">
        <f t="shared" si="58"/>
        <v>10.037169428870326</v>
      </c>
      <c r="M331" s="27">
        <f t="shared" si="59"/>
        <v>986.31296960921463</v>
      </c>
      <c r="N331" s="25">
        <f>IF(I331&lt;&gt;"",SUM($M$10:M331),"")</f>
        <v>217026.03709527798</v>
      </c>
      <c r="O331" s="27">
        <f t="shared" si="60"/>
        <v>2973.9629047220674</v>
      </c>
    </row>
    <row r="332" spans="1:15" x14ac:dyDescent="0.25">
      <c r="A332" s="54">
        <f t="shared" ref="A332:A395" si="61">IF(A331&lt;$G$4,A331+1,"")</f>
        <v>322</v>
      </c>
      <c r="B332" s="6">
        <f t="shared" ref="B332:B395" si="62">IF(A332&lt;&gt;"",EDATE($C$7,A332*12/$G$3),"")</f>
        <v>51323</v>
      </c>
      <c r="C332" s="27">
        <f t="shared" ref="C332:C395" si="63">IF(A332&lt;&gt;"",$G$5,"")</f>
        <v>996.35013903808499</v>
      </c>
      <c r="D332" s="27">
        <f t="shared" ref="D332:D395" si="64">IF(A332&lt;&gt;"",G331*$G$6,"")</f>
        <v>7.065407517586995</v>
      </c>
      <c r="E332" s="27">
        <f t="shared" ref="E332:E395" si="65">IF(A332&lt;&gt;"",C332-D332,"")</f>
        <v>989.28473152049799</v>
      </c>
      <c r="F332" s="25">
        <f>IF(A332&lt;&gt;"",SUM($E$10:E332),"")</f>
        <v>223014.3763030628</v>
      </c>
      <c r="G332" s="27">
        <f t="shared" ref="G332:G395" si="66">IF(A332&lt;&gt;"",$C$3-F332,"")</f>
        <v>1985.6236969371967</v>
      </c>
      <c r="I332" s="54">
        <f t="shared" ref="I332:I395" si="67">IF(I331&lt;$G$4,I331+1,"")</f>
        <v>322</v>
      </c>
      <c r="J332" s="6">
        <f t="shared" ref="J332:J395" si="68">IF(I332&lt;&gt;"",EDATE($C$7,I332*12/$G$3),"")</f>
        <v>51323</v>
      </c>
      <c r="K332" s="27">
        <f t="shared" ref="K332:K395" si="69">C332</f>
        <v>996.35013903808499</v>
      </c>
      <c r="L332" s="27">
        <f t="shared" ref="L332:L395" si="70">IF(I332&lt;&gt;"",O331*$O$6,"")</f>
        <v>7.5373965090023241</v>
      </c>
      <c r="M332" s="27">
        <f t="shared" ref="M332:M395" si="71">IF(I332&lt;&gt;"",K332-L332,"")</f>
        <v>988.8127425290827</v>
      </c>
      <c r="N332" s="25">
        <f>IF(I332&lt;&gt;"",SUM($M$10:M332),"")</f>
        <v>218014.84983780707</v>
      </c>
      <c r="O332" s="27">
        <f t="shared" ref="O332:O395" si="72">IF(I332&lt;&gt;"",O331-M332,"")</f>
        <v>1985.1501621929847</v>
      </c>
    </row>
    <row r="333" spans="1:15" x14ac:dyDescent="0.25">
      <c r="A333" s="54">
        <f t="shared" si="61"/>
        <v>323</v>
      </c>
      <c r="B333" s="6">
        <f t="shared" si="62"/>
        <v>51354</v>
      </c>
      <c r="C333" s="27">
        <f t="shared" si="63"/>
        <v>996.35013903808499</v>
      </c>
      <c r="D333" s="27">
        <f t="shared" si="64"/>
        <v>4.7158562802258421</v>
      </c>
      <c r="E333" s="27">
        <f t="shared" si="65"/>
        <v>991.63428275785918</v>
      </c>
      <c r="F333" s="25">
        <f>IF(A333&lt;&gt;"",SUM($E$10:E333),"")</f>
        <v>224006.01058582065</v>
      </c>
      <c r="G333" s="27">
        <f t="shared" si="66"/>
        <v>993.98941417934839</v>
      </c>
      <c r="I333" s="54">
        <f t="shared" si="67"/>
        <v>323</v>
      </c>
      <c r="J333" s="6">
        <f t="shared" si="68"/>
        <v>51354</v>
      </c>
      <c r="K333" s="27">
        <f t="shared" si="69"/>
        <v>996.35013903808499</v>
      </c>
      <c r="L333" s="27">
        <f t="shared" si="70"/>
        <v>5.0312880092084269</v>
      </c>
      <c r="M333" s="27">
        <f t="shared" si="71"/>
        <v>991.31885102887657</v>
      </c>
      <c r="N333" s="25">
        <f>IF(I333&lt;&gt;"",SUM($M$10:M333),"")</f>
        <v>219006.16868883595</v>
      </c>
      <c r="O333" s="27">
        <f t="shared" si="72"/>
        <v>993.83131116410812</v>
      </c>
    </row>
    <row r="334" spans="1:15" x14ac:dyDescent="0.25">
      <c r="A334" s="54">
        <f t="shared" si="61"/>
        <v>324</v>
      </c>
      <c r="B334" s="6">
        <f t="shared" si="62"/>
        <v>51385</v>
      </c>
      <c r="C334" s="27">
        <f t="shared" si="63"/>
        <v>996.35013903808499</v>
      </c>
      <c r="D334" s="27">
        <f t="shared" si="64"/>
        <v>2.3607248586759524</v>
      </c>
      <c r="E334" s="27">
        <f t="shared" si="65"/>
        <v>993.98941417940898</v>
      </c>
      <c r="F334" s="25">
        <f>IF(A334&lt;&gt;"",SUM($E$10:E334),"")</f>
        <v>225000.00000000006</v>
      </c>
      <c r="G334" s="27">
        <f t="shared" si="66"/>
        <v>-5.8207660913467407E-11</v>
      </c>
      <c r="I334" s="54">
        <f t="shared" si="67"/>
        <v>324</v>
      </c>
      <c r="J334" s="6">
        <f t="shared" si="68"/>
        <v>51385</v>
      </c>
      <c r="K334" s="27">
        <f t="shared" si="69"/>
        <v>996.35013903808499</v>
      </c>
      <c r="L334" s="27">
        <f t="shared" si="70"/>
        <v>2.5188278722009194</v>
      </c>
      <c r="M334" s="27">
        <f t="shared" si="71"/>
        <v>993.83131116588402</v>
      </c>
      <c r="N334" s="25">
        <f>IF(I334&lt;&gt;"",SUM($M$10:M334),"")</f>
        <v>220000.00000000183</v>
      </c>
      <c r="O334" s="27">
        <f t="shared" si="72"/>
        <v>-1.775902092049364E-9</v>
      </c>
    </row>
    <row r="335" spans="1:15" x14ac:dyDescent="0.25">
      <c r="A335" s="54" t="str">
        <f t="shared" si="61"/>
        <v/>
      </c>
      <c r="B335" s="6" t="str">
        <f t="shared" si="62"/>
        <v/>
      </c>
      <c r="C335" s="27" t="str">
        <f t="shared" si="63"/>
        <v/>
      </c>
      <c r="D335" s="27" t="str">
        <f t="shared" si="64"/>
        <v/>
      </c>
      <c r="E335" s="27" t="str">
        <f t="shared" si="65"/>
        <v/>
      </c>
      <c r="F335" s="25" t="str">
        <f>IF(A335&lt;&gt;"",SUM($E$10:E335),"")</f>
        <v/>
      </c>
      <c r="G335" s="27" t="str">
        <f t="shared" si="66"/>
        <v/>
      </c>
      <c r="I335" s="54" t="str">
        <f t="shared" si="67"/>
        <v/>
      </c>
      <c r="J335" s="6" t="str">
        <f t="shared" si="68"/>
        <v/>
      </c>
      <c r="K335" s="27" t="str">
        <f t="shared" si="69"/>
        <v/>
      </c>
      <c r="L335" s="27" t="str">
        <f t="shared" si="70"/>
        <v/>
      </c>
      <c r="M335" s="27" t="str">
        <f t="shared" si="71"/>
        <v/>
      </c>
      <c r="N335" s="25" t="str">
        <f>IF(I335&lt;&gt;"",SUM($M$10:M335),"")</f>
        <v/>
      </c>
      <c r="O335" s="27" t="str">
        <f t="shared" si="72"/>
        <v/>
      </c>
    </row>
    <row r="336" spans="1:15" x14ac:dyDescent="0.25">
      <c r="A336" s="54" t="str">
        <f t="shared" si="61"/>
        <v/>
      </c>
      <c r="B336" s="6" t="str">
        <f t="shared" si="62"/>
        <v/>
      </c>
      <c r="C336" s="27" t="str">
        <f t="shared" si="63"/>
        <v/>
      </c>
      <c r="D336" s="27" t="str">
        <f t="shared" si="64"/>
        <v/>
      </c>
      <c r="E336" s="27" t="str">
        <f t="shared" si="65"/>
        <v/>
      </c>
      <c r="F336" s="25" t="str">
        <f>IF(A336&lt;&gt;"",SUM($E$10:E336),"")</f>
        <v/>
      </c>
      <c r="G336" s="27" t="str">
        <f t="shared" si="66"/>
        <v/>
      </c>
      <c r="I336" s="54" t="str">
        <f t="shared" si="67"/>
        <v/>
      </c>
      <c r="J336" s="6" t="str">
        <f t="shared" si="68"/>
        <v/>
      </c>
      <c r="K336" s="27" t="str">
        <f t="shared" si="69"/>
        <v/>
      </c>
      <c r="L336" s="27" t="str">
        <f t="shared" si="70"/>
        <v/>
      </c>
      <c r="M336" s="27" t="str">
        <f t="shared" si="71"/>
        <v/>
      </c>
      <c r="N336" s="25" t="str">
        <f>IF(I336&lt;&gt;"",SUM($M$10:M336),"")</f>
        <v/>
      </c>
      <c r="O336" s="27" t="str">
        <f t="shared" si="72"/>
        <v/>
      </c>
    </row>
    <row r="337" spans="1:15" x14ac:dyDescent="0.25">
      <c r="A337" s="54" t="str">
        <f t="shared" si="61"/>
        <v/>
      </c>
      <c r="B337" s="6" t="str">
        <f t="shared" si="62"/>
        <v/>
      </c>
      <c r="C337" s="27" t="str">
        <f t="shared" si="63"/>
        <v/>
      </c>
      <c r="D337" s="27" t="str">
        <f t="shared" si="64"/>
        <v/>
      </c>
      <c r="E337" s="27" t="str">
        <f t="shared" si="65"/>
        <v/>
      </c>
      <c r="F337" s="25" t="str">
        <f>IF(A337&lt;&gt;"",SUM($E$10:E337),"")</f>
        <v/>
      </c>
      <c r="G337" s="27" t="str">
        <f t="shared" si="66"/>
        <v/>
      </c>
      <c r="I337" s="54" t="str">
        <f t="shared" si="67"/>
        <v/>
      </c>
      <c r="J337" s="6" t="str">
        <f t="shared" si="68"/>
        <v/>
      </c>
      <c r="K337" s="27" t="str">
        <f t="shared" si="69"/>
        <v/>
      </c>
      <c r="L337" s="27" t="str">
        <f t="shared" si="70"/>
        <v/>
      </c>
      <c r="M337" s="27" t="str">
        <f t="shared" si="71"/>
        <v/>
      </c>
      <c r="N337" s="25" t="str">
        <f>IF(I337&lt;&gt;"",SUM($M$10:M337),"")</f>
        <v/>
      </c>
      <c r="O337" s="27" t="str">
        <f t="shared" si="72"/>
        <v/>
      </c>
    </row>
    <row r="338" spans="1:15" x14ac:dyDescent="0.25">
      <c r="A338" s="54" t="str">
        <f t="shared" si="61"/>
        <v/>
      </c>
      <c r="B338" s="6" t="str">
        <f t="shared" si="62"/>
        <v/>
      </c>
      <c r="C338" s="27" t="str">
        <f t="shared" si="63"/>
        <v/>
      </c>
      <c r="D338" s="27" t="str">
        <f t="shared" si="64"/>
        <v/>
      </c>
      <c r="E338" s="27" t="str">
        <f t="shared" si="65"/>
        <v/>
      </c>
      <c r="F338" s="25" t="str">
        <f>IF(A338&lt;&gt;"",SUM($E$10:E338),"")</f>
        <v/>
      </c>
      <c r="G338" s="27" t="str">
        <f t="shared" si="66"/>
        <v/>
      </c>
      <c r="I338" s="54" t="str">
        <f t="shared" si="67"/>
        <v/>
      </c>
      <c r="J338" s="6" t="str">
        <f t="shared" si="68"/>
        <v/>
      </c>
      <c r="K338" s="27" t="str">
        <f t="shared" si="69"/>
        <v/>
      </c>
      <c r="L338" s="27" t="str">
        <f t="shared" si="70"/>
        <v/>
      </c>
      <c r="M338" s="27" t="str">
        <f t="shared" si="71"/>
        <v/>
      </c>
      <c r="N338" s="25" t="str">
        <f>IF(I338&lt;&gt;"",SUM($M$10:M338),"")</f>
        <v/>
      </c>
      <c r="O338" s="27" t="str">
        <f t="shared" si="72"/>
        <v/>
      </c>
    </row>
    <row r="339" spans="1:15" x14ac:dyDescent="0.25">
      <c r="A339" s="54" t="str">
        <f t="shared" si="61"/>
        <v/>
      </c>
      <c r="B339" s="6" t="str">
        <f t="shared" si="62"/>
        <v/>
      </c>
      <c r="C339" s="27" t="str">
        <f t="shared" si="63"/>
        <v/>
      </c>
      <c r="D339" s="27" t="str">
        <f t="shared" si="64"/>
        <v/>
      </c>
      <c r="E339" s="27" t="str">
        <f t="shared" si="65"/>
        <v/>
      </c>
      <c r="F339" s="25" t="str">
        <f>IF(A339&lt;&gt;"",SUM($E$10:E339),"")</f>
        <v/>
      </c>
      <c r="G339" s="27" t="str">
        <f t="shared" si="66"/>
        <v/>
      </c>
      <c r="I339" s="54" t="str">
        <f t="shared" si="67"/>
        <v/>
      </c>
      <c r="J339" s="6" t="str">
        <f t="shared" si="68"/>
        <v/>
      </c>
      <c r="K339" s="27" t="str">
        <f t="shared" si="69"/>
        <v/>
      </c>
      <c r="L339" s="27" t="str">
        <f t="shared" si="70"/>
        <v/>
      </c>
      <c r="M339" s="27" t="str">
        <f t="shared" si="71"/>
        <v/>
      </c>
      <c r="N339" s="25" t="str">
        <f>IF(I339&lt;&gt;"",SUM($M$10:M339),"")</f>
        <v/>
      </c>
      <c r="O339" s="27" t="str">
        <f t="shared" si="72"/>
        <v/>
      </c>
    </row>
    <row r="340" spans="1:15" x14ac:dyDescent="0.25">
      <c r="A340" s="54" t="str">
        <f t="shared" si="61"/>
        <v/>
      </c>
      <c r="B340" s="6" t="str">
        <f t="shared" si="62"/>
        <v/>
      </c>
      <c r="C340" s="27" t="str">
        <f t="shared" si="63"/>
        <v/>
      </c>
      <c r="D340" s="27" t="str">
        <f t="shared" si="64"/>
        <v/>
      </c>
      <c r="E340" s="27" t="str">
        <f t="shared" si="65"/>
        <v/>
      </c>
      <c r="F340" s="25" t="str">
        <f>IF(A340&lt;&gt;"",SUM($E$10:E340),"")</f>
        <v/>
      </c>
      <c r="G340" s="27" t="str">
        <f t="shared" si="66"/>
        <v/>
      </c>
      <c r="I340" s="54" t="str">
        <f t="shared" si="67"/>
        <v/>
      </c>
      <c r="J340" s="6" t="str">
        <f t="shared" si="68"/>
        <v/>
      </c>
      <c r="K340" s="27" t="str">
        <f t="shared" si="69"/>
        <v/>
      </c>
      <c r="L340" s="27" t="str">
        <f t="shared" si="70"/>
        <v/>
      </c>
      <c r="M340" s="27" t="str">
        <f t="shared" si="71"/>
        <v/>
      </c>
      <c r="N340" s="25" t="str">
        <f>IF(I340&lt;&gt;"",SUM($M$10:M340),"")</f>
        <v/>
      </c>
      <c r="O340" s="27" t="str">
        <f t="shared" si="72"/>
        <v/>
      </c>
    </row>
    <row r="341" spans="1:15" x14ac:dyDescent="0.25">
      <c r="A341" s="54" t="str">
        <f t="shared" si="61"/>
        <v/>
      </c>
      <c r="B341" s="6" t="str">
        <f t="shared" si="62"/>
        <v/>
      </c>
      <c r="C341" s="27" t="str">
        <f t="shared" si="63"/>
        <v/>
      </c>
      <c r="D341" s="27" t="str">
        <f t="shared" si="64"/>
        <v/>
      </c>
      <c r="E341" s="27" t="str">
        <f t="shared" si="65"/>
        <v/>
      </c>
      <c r="F341" s="25" t="str">
        <f>IF(A341&lt;&gt;"",SUM($E$10:E341),"")</f>
        <v/>
      </c>
      <c r="G341" s="27" t="str">
        <f t="shared" si="66"/>
        <v/>
      </c>
      <c r="I341" s="54" t="str">
        <f t="shared" si="67"/>
        <v/>
      </c>
      <c r="J341" s="6" t="str">
        <f t="shared" si="68"/>
        <v/>
      </c>
      <c r="K341" s="27" t="str">
        <f t="shared" si="69"/>
        <v/>
      </c>
      <c r="L341" s="27" t="str">
        <f t="shared" si="70"/>
        <v/>
      </c>
      <c r="M341" s="27" t="str">
        <f t="shared" si="71"/>
        <v/>
      </c>
      <c r="N341" s="25" t="str">
        <f>IF(I341&lt;&gt;"",SUM($M$10:M341),"")</f>
        <v/>
      </c>
      <c r="O341" s="27" t="str">
        <f t="shared" si="72"/>
        <v/>
      </c>
    </row>
    <row r="342" spans="1:15" x14ac:dyDescent="0.25">
      <c r="A342" s="54" t="str">
        <f t="shared" si="61"/>
        <v/>
      </c>
      <c r="B342" s="6" t="str">
        <f t="shared" si="62"/>
        <v/>
      </c>
      <c r="C342" s="27" t="str">
        <f t="shared" si="63"/>
        <v/>
      </c>
      <c r="D342" s="27" t="str">
        <f t="shared" si="64"/>
        <v/>
      </c>
      <c r="E342" s="27" t="str">
        <f t="shared" si="65"/>
        <v/>
      </c>
      <c r="F342" s="25" t="str">
        <f>IF(A342&lt;&gt;"",SUM($E$10:E342),"")</f>
        <v/>
      </c>
      <c r="G342" s="27" t="str">
        <f t="shared" si="66"/>
        <v/>
      </c>
      <c r="I342" s="54" t="str">
        <f t="shared" si="67"/>
        <v/>
      </c>
      <c r="J342" s="6" t="str">
        <f t="shared" si="68"/>
        <v/>
      </c>
      <c r="K342" s="27" t="str">
        <f t="shared" si="69"/>
        <v/>
      </c>
      <c r="L342" s="27" t="str">
        <f t="shared" si="70"/>
        <v/>
      </c>
      <c r="M342" s="27" t="str">
        <f t="shared" si="71"/>
        <v/>
      </c>
      <c r="N342" s="25" t="str">
        <f>IF(I342&lt;&gt;"",SUM($M$10:M342),"")</f>
        <v/>
      </c>
      <c r="O342" s="27" t="str">
        <f t="shared" si="72"/>
        <v/>
      </c>
    </row>
    <row r="343" spans="1:15" x14ac:dyDescent="0.25">
      <c r="A343" s="54" t="str">
        <f t="shared" si="61"/>
        <v/>
      </c>
      <c r="B343" s="6" t="str">
        <f t="shared" si="62"/>
        <v/>
      </c>
      <c r="C343" s="27" t="str">
        <f t="shared" si="63"/>
        <v/>
      </c>
      <c r="D343" s="27" t="str">
        <f t="shared" si="64"/>
        <v/>
      </c>
      <c r="E343" s="27" t="str">
        <f t="shared" si="65"/>
        <v/>
      </c>
      <c r="F343" s="25" t="str">
        <f>IF(A343&lt;&gt;"",SUM($E$10:E343),"")</f>
        <v/>
      </c>
      <c r="G343" s="27" t="str">
        <f t="shared" si="66"/>
        <v/>
      </c>
      <c r="I343" s="54" t="str">
        <f t="shared" si="67"/>
        <v/>
      </c>
      <c r="J343" s="6" t="str">
        <f t="shared" si="68"/>
        <v/>
      </c>
      <c r="K343" s="27" t="str">
        <f t="shared" si="69"/>
        <v/>
      </c>
      <c r="L343" s="27" t="str">
        <f t="shared" si="70"/>
        <v/>
      </c>
      <c r="M343" s="27" t="str">
        <f t="shared" si="71"/>
        <v/>
      </c>
      <c r="N343" s="25" t="str">
        <f>IF(I343&lt;&gt;"",SUM($M$10:M343),"")</f>
        <v/>
      </c>
      <c r="O343" s="27" t="str">
        <f t="shared" si="72"/>
        <v/>
      </c>
    </row>
    <row r="344" spans="1:15" x14ac:dyDescent="0.25">
      <c r="A344" s="54" t="str">
        <f t="shared" si="61"/>
        <v/>
      </c>
      <c r="B344" s="6" t="str">
        <f t="shared" si="62"/>
        <v/>
      </c>
      <c r="C344" s="27" t="str">
        <f t="shared" si="63"/>
        <v/>
      </c>
      <c r="D344" s="27" t="str">
        <f t="shared" si="64"/>
        <v/>
      </c>
      <c r="E344" s="27" t="str">
        <f t="shared" si="65"/>
        <v/>
      </c>
      <c r="F344" s="25" t="str">
        <f>IF(A344&lt;&gt;"",SUM($E$10:E344),"")</f>
        <v/>
      </c>
      <c r="G344" s="27" t="str">
        <f t="shared" si="66"/>
        <v/>
      </c>
      <c r="I344" s="54" t="str">
        <f t="shared" si="67"/>
        <v/>
      </c>
      <c r="J344" s="6" t="str">
        <f t="shared" si="68"/>
        <v/>
      </c>
      <c r="K344" s="27" t="str">
        <f t="shared" si="69"/>
        <v/>
      </c>
      <c r="L344" s="27" t="str">
        <f t="shared" si="70"/>
        <v/>
      </c>
      <c r="M344" s="27" t="str">
        <f t="shared" si="71"/>
        <v/>
      </c>
      <c r="N344" s="25" t="str">
        <f>IF(I344&lt;&gt;"",SUM($M$10:M344),"")</f>
        <v/>
      </c>
      <c r="O344" s="27" t="str">
        <f t="shared" si="72"/>
        <v/>
      </c>
    </row>
    <row r="345" spans="1:15" x14ac:dyDescent="0.25">
      <c r="A345" s="54" t="str">
        <f t="shared" si="61"/>
        <v/>
      </c>
      <c r="B345" s="6" t="str">
        <f t="shared" si="62"/>
        <v/>
      </c>
      <c r="C345" s="27" t="str">
        <f t="shared" si="63"/>
        <v/>
      </c>
      <c r="D345" s="27" t="str">
        <f t="shared" si="64"/>
        <v/>
      </c>
      <c r="E345" s="27" t="str">
        <f t="shared" si="65"/>
        <v/>
      </c>
      <c r="F345" s="25" t="str">
        <f>IF(A345&lt;&gt;"",SUM($E$10:E345),"")</f>
        <v/>
      </c>
      <c r="G345" s="27" t="str">
        <f t="shared" si="66"/>
        <v/>
      </c>
      <c r="I345" s="54" t="str">
        <f t="shared" si="67"/>
        <v/>
      </c>
      <c r="J345" s="6" t="str">
        <f t="shared" si="68"/>
        <v/>
      </c>
      <c r="K345" s="27" t="str">
        <f t="shared" si="69"/>
        <v/>
      </c>
      <c r="L345" s="27" t="str">
        <f t="shared" si="70"/>
        <v/>
      </c>
      <c r="M345" s="27" t="str">
        <f t="shared" si="71"/>
        <v/>
      </c>
      <c r="N345" s="25" t="str">
        <f>IF(I345&lt;&gt;"",SUM($M$10:M345),"")</f>
        <v/>
      </c>
      <c r="O345" s="27" t="str">
        <f t="shared" si="72"/>
        <v/>
      </c>
    </row>
    <row r="346" spans="1:15" x14ac:dyDescent="0.25">
      <c r="A346" s="54" t="str">
        <f t="shared" si="61"/>
        <v/>
      </c>
      <c r="B346" s="6" t="str">
        <f t="shared" si="62"/>
        <v/>
      </c>
      <c r="C346" s="27" t="str">
        <f t="shared" si="63"/>
        <v/>
      </c>
      <c r="D346" s="27" t="str">
        <f t="shared" si="64"/>
        <v/>
      </c>
      <c r="E346" s="27" t="str">
        <f t="shared" si="65"/>
        <v/>
      </c>
      <c r="F346" s="25" t="str">
        <f>IF(A346&lt;&gt;"",SUM($E$10:E346),"")</f>
        <v/>
      </c>
      <c r="G346" s="27" t="str">
        <f t="shared" si="66"/>
        <v/>
      </c>
      <c r="I346" s="54" t="str">
        <f t="shared" si="67"/>
        <v/>
      </c>
      <c r="J346" s="6" t="str">
        <f t="shared" si="68"/>
        <v/>
      </c>
      <c r="K346" s="27" t="str">
        <f t="shared" si="69"/>
        <v/>
      </c>
      <c r="L346" s="27" t="str">
        <f t="shared" si="70"/>
        <v/>
      </c>
      <c r="M346" s="27" t="str">
        <f t="shared" si="71"/>
        <v/>
      </c>
      <c r="N346" s="25" t="str">
        <f>IF(I346&lt;&gt;"",SUM($M$10:M346),"")</f>
        <v/>
      </c>
      <c r="O346" s="27" t="str">
        <f t="shared" si="72"/>
        <v/>
      </c>
    </row>
    <row r="347" spans="1:15" x14ac:dyDescent="0.25">
      <c r="A347" s="54" t="str">
        <f t="shared" si="61"/>
        <v/>
      </c>
      <c r="B347" s="6" t="str">
        <f t="shared" si="62"/>
        <v/>
      </c>
      <c r="C347" s="27" t="str">
        <f t="shared" si="63"/>
        <v/>
      </c>
      <c r="D347" s="27" t="str">
        <f t="shared" si="64"/>
        <v/>
      </c>
      <c r="E347" s="27" t="str">
        <f t="shared" si="65"/>
        <v/>
      </c>
      <c r="F347" s="25" t="str">
        <f>IF(A347&lt;&gt;"",SUM($E$10:E347),"")</f>
        <v/>
      </c>
      <c r="G347" s="27" t="str">
        <f t="shared" si="66"/>
        <v/>
      </c>
      <c r="I347" s="54" t="str">
        <f t="shared" si="67"/>
        <v/>
      </c>
      <c r="J347" s="6" t="str">
        <f t="shared" si="68"/>
        <v/>
      </c>
      <c r="K347" s="27" t="str">
        <f t="shared" si="69"/>
        <v/>
      </c>
      <c r="L347" s="27" t="str">
        <f t="shared" si="70"/>
        <v/>
      </c>
      <c r="M347" s="27" t="str">
        <f t="shared" si="71"/>
        <v/>
      </c>
      <c r="N347" s="25" t="str">
        <f>IF(I347&lt;&gt;"",SUM($M$10:M347),"")</f>
        <v/>
      </c>
      <c r="O347" s="27" t="str">
        <f t="shared" si="72"/>
        <v/>
      </c>
    </row>
    <row r="348" spans="1:15" x14ac:dyDescent="0.25">
      <c r="A348" s="54" t="str">
        <f t="shared" si="61"/>
        <v/>
      </c>
      <c r="B348" s="6" t="str">
        <f t="shared" si="62"/>
        <v/>
      </c>
      <c r="C348" s="27" t="str">
        <f t="shared" si="63"/>
        <v/>
      </c>
      <c r="D348" s="27" t="str">
        <f t="shared" si="64"/>
        <v/>
      </c>
      <c r="E348" s="27" t="str">
        <f t="shared" si="65"/>
        <v/>
      </c>
      <c r="F348" s="25" t="str">
        <f>IF(A348&lt;&gt;"",SUM($E$10:E348),"")</f>
        <v/>
      </c>
      <c r="G348" s="27" t="str">
        <f t="shared" si="66"/>
        <v/>
      </c>
      <c r="I348" s="54" t="str">
        <f t="shared" si="67"/>
        <v/>
      </c>
      <c r="J348" s="6" t="str">
        <f t="shared" si="68"/>
        <v/>
      </c>
      <c r="K348" s="27" t="str">
        <f t="shared" si="69"/>
        <v/>
      </c>
      <c r="L348" s="27" t="str">
        <f t="shared" si="70"/>
        <v/>
      </c>
      <c r="M348" s="27" t="str">
        <f t="shared" si="71"/>
        <v/>
      </c>
      <c r="N348" s="25" t="str">
        <f>IF(I348&lt;&gt;"",SUM($M$10:M348),"")</f>
        <v/>
      </c>
      <c r="O348" s="27" t="str">
        <f t="shared" si="72"/>
        <v/>
      </c>
    </row>
    <row r="349" spans="1:15" x14ac:dyDescent="0.25">
      <c r="A349" s="54" t="str">
        <f t="shared" si="61"/>
        <v/>
      </c>
      <c r="B349" s="6" t="str">
        <f t="shared" si="62"/>
        <v/>
      </c>
      <c r="C349" s="27" t="str">
        <f t="shared" si="63"/>
        <v/>
      </c>
      <c r="D349" s="27" t="str">
        <f t="shared" si="64"/>
        <v/>
      </c>
      <c r="E349" s="27" t="str">
        <f t="shared" si="65"/>
        <v/>
      </c>
      <c r="F349" s="25" t="str">
        <f>IF(A349&lt;&gt;"",SUM($E$10:E349),"")</f>
        <v/>
      </c>
      <c r="G349" s="27" t="str">
        <f t="shared" si="66"/>
        <v/>
      </c>
      <c r="I349" s="54" t="str">
        <f t="shared" si="67"/>
        <v/>
      </c>
      <c r="J349" s="6" t="str">
        <f t="shared" si="68"/>
        <v/>
      </c>
      <c r="K349" s="27" t="str">
        <f t="shared" si="69"/>
        <v/>
      </c>
      <c r="L349" s="27" t="str">
        <f t="shared" si="70"/>
        <v/>
      </c>
      <c r="M349" s="27" t="str">
        <f t="shared" si="71"/>
        <v/>
      </c>
      <c r="N349" s="25" t="str">
        <f>IF(I349&lt;&gt;"",SUM($M$10:M349),"")</f>
        <v/>
      </c>
      <c r="O349" s="27" t="str">
        <f t="shared" si="72"/>
        <v/>
      </c>
    </row>
    <row r="350" spans="1:15" x14ac:dyDescent="0.25">
      <c r="A350" s="54" t="str">
        <f t="shared" si="61"/>
        <v/>
      </c>
      <c r="B350" s="6" t="str">
        <f t="shared" si="62"/>
        <v/>
      </c>
      <c r="C350" s="27" t="str">
        <f t="shared" si="63"/>
        <v/>
      </c>
      <c r="D350" s="27" t="str">
        <f t="shared" si="64"/>
        <v/>
      </c>
      <c r="E350" s="27" t="str">
        <f t="shared" si="65"/>
        <v/>
      </c>
      <c r="F350" s="25" t="str">
        <f>IF(A350&lt;&gt;"",SUM($E$10:E350),"")</f>
        <v/>
      </c>
      <c r="G350" s="27" t="str">
        <f t="shared" si="66"/>
        <v/>
      </c>
      <c r="I350" s="54" t="str">
        <f t="shared" si="67"/>
        <v/>
      </c>
      <c r="J350" s="6" t="str">
        <f t="shared" si="68"/>
        <v/>
      </c>
      <c r="K350" s="27" t="str">
        <f t="shared" si="69"/>
        <v/>
      </c>
      <c r="L350" s="27" t="str">
        <f t="shared" si="70"/>
        <v/>
      </c>
      <c r="M350" s="27" t="str">
        <f t="shared" si="71"/>
        <v/>
      </c>
      <c r="N350" s="25" t="str">
        <f>IF(I350&lt;&gt;"",SUM($M$10:M350),"")</f>
        <v/>
      </c>
      <c r="O350" s="27" t="str">
        <f t="shared" si="72"/>
        <v/>
      </c>
    </row>
    <row r="351" spans="1:15" x14ac:dyDescent="0.25">
      <c r="A351" s="54" t="str">
        <f t="shared" si="61"/>
        <v/>
      </c>
      <c r="B351" s="6" t="str">
        <f t="shared" si="62"/>
        <v/>
      </c>
      <c r="C351" s="27" t="str">
        <f t="shared" si="63"/>
        <v/>
      </c>
      <c r="D351" s="27" t="str">
        <f t="shared" si="64"/>
        <v/>
      </c>
      <c r="E351" s="27" t="str">
        <f t="shared" si="65"/>
        <v/>
      </c>
      <c r="F351" s="25" t="str">
        <f>IF(A351&lt;&gt;"",SUM($E$10:E351),"")</f>
        <v/>
      </c>
      <c r="G351" s="27" t="str">
        <f t="shared" si="66"/>
        <v/>
      </c>
      <c r="I351" s="54" t="str">
        <f t="shared" si="67"/>
        <v/>
      </c>
      <c r="J351" s="6" t="str">
        <f t="shared" si="68"/>
        <v/>
      </c>
      <c r="K351" s="27" t="str">
        <f t="shared" si="69"/>
        <v/>
      </c>
      <c r="L351" s="27" t="str">
        <f t="shared" si="70"/>
        <v/>
      </c>
      <c r="M351" s="27" t="str">
        <f t="shared" si="71"/>
        <v/>
      </c>
      <c r="N351" s="25" t="str">
        <f>IF(I351&lt;&gt;"",SUM($M$10:M351),"")</f>
        <v/>
      </c>
      <c r="O351" s="27" t="str">
        <f t="shared" si="72"/>
        <v/>
      </c>
    </row>
    <row r="352" spans="1:15" x14ac:dyDescent="0.25">
      <c r="A352" s="54" t="str">
        <f t="shared" si="61"/>
        <v/>
      </c>
      <c r="B352" s="6" t="str">
        <f t="shared" si="62"/>
        <v/>
      </c>
      <c r="C352" s="27" t="str">
        <f t="shared" si="63"/>
        <v/>
      </c>
      <c r="D352" s="27" t="str">
        <f t="shared" si="64"/>
        <v/>
      </c>
      <c r="E352" s="27" t="str">
        <f t="shared" si="65"/>
        <v/>
      </c>
      <c r="F352" s="25" t="str">
        <f>IF(A352&lt;&gt;"",SUM($E$10:E352),"")</f>
        <v/>
      </c>
      <c r="G352" s="27" t="str">
        <f t="shared" si="66"/>
        <v/>
      </c>
      <c r="I352" s="54" t="str">
        <f t="shared" si="67"/>
        <v/>
      </c>
      <c r="J352" s="6" t="str">
        <f t="shared" si="68"/>
        <v/>
      </c>
      <c r="K352" s="27" t="str">
        <f t="shared" si="69"/>
        <v/>
      </c>
      <c r="L352" s="27" t="str">
        <f t="shared" si="70"/>
        <v/>
      </c>
      <c r="M352" s="27" t="str">
        <f t="shared" si="71"/>
        <v/>
      </c>
      <c r="N352" s="25" t="str">
        <f>IF(I352&lt;&gt;"",SUM($M$10:M352),"")</f>
        <v/>
      </c>
      <c r="O352" s="27" t="str">
        <f t="shared" si="72"/>
        <v/>
      </c>
    </row>
    <row r="353" spans="1:15" x14ac:dyDescent="0.25">
      <c r="A353" s="54" t="str">
        <f t="shared" si="61"/>
        <v/>
      </c>
      <c r="B353" s="6" t="str">
        <f t="shared" si="62"/>
        <v/>
      </c>
      <c r="C353" s="27" t="str">
        <f t="shared" si="63"/>
        <v/>
      </c>
      <c r="D353" s="27" t="str">
        <f t="shared" si="64"/>
        <v/>
      </c>
      <c r="E353" s="27" t="str">
        <f t="shared" si="65"/>
        <v/>
      </c>
      <c r="F353" s="25" t="str">
        <f>IF(A353&lt;&gt;"",SUM($E$10:E353),"")</f>
        <v/>
      </c>
      <c r="G353" s="27" t="str">
        <f t="shared" si="66"/>
        <v/>
      </c>
      <c r="I353" s="54" t="str">
        <f t="shared" si="67"/>
        <v/>
      </c>
      <c r="J353" s="6" t="str">
        <f t="shared" si="68"/>
        <v/>
      </c>
      <c r="K353" s="27" t="str">
        <f t="shared" si="69"/>
        <v/>
      </c>
      <c r="L353" s="27" t="str">
        <f t="shared" si="70"/>
        <v/>
      </c>
      <c r="M353" s="27" t="str">
        <f t="shared" si="71"/>
        <v/>
      </c>
      <c r="N353" s="25" t="str">
        <f>IF(I353&lt;&gt;"",SUM($M$10:M353),"")</f>
        <v/>
      </c>
      <c r="O353" s="27" t="str">
        <f t="shared" si="72"/>
        <v/>
      </c>
    </row>
    <row r="354" spans="1:15" x14ac:dyDescent="0.25">
      <c r="A354" s="54" t="str">
        <f t="shared" si="61"/>
        <v/>
      </c>
      <c r="B354" s="6" t="str">
        <f t="shared" si="62"/>
        <v/>
      </c>
      <c r="C354" s="27" t="str">
        <f t="shared" si="63"/>
        <v/>
      </c>
      <c r="D354" s="27" t="str">
        <f t="shared" si="64"/>
        <v/>
      </c>
      <c r="E354" s="27" t="str">
        <f t="shared" si="65"/>
        <v/>
      </c>
      <c r="F354" s="25" t="str">
        <f>IF(A354&lt;&gt;"",SUM($E$10:E354),"")</f>
        <v/>
      </c>
      <c r="G354" s="27" t="str">
        <f t="shared" si="66"/>
        <v/>
      </c>
      <c r="I354" s="54" t="str">
        <f t="shared" si="67"/>
        <v/>
      </c>
      <c r="J354" s="6" t="str">
        <f t="shared" si="68"/>
        <v/>
      </c>
      <c r="K354" s="27" t="str">
        <f t="shared" si="69"/>
        <v/>
      </c>
      <c r="L354" s="27" t="str">
        <f t="shared" si="70"/>
        <v/>
      </c>
      <c r="M354" s="27" t="str">
        <f t="shared" si="71"/>
        <v/>
      </c>
      <c r="N354" s="25" t="str">
        <f>IF(I354&lt;&gt;"",SUM($M$10:M354),"")</f>
        <v/>
      </c>
      <c r="O354" s="27" t="str">
        <f t="shared" si="72"/>
        <v/>
      </c>
    </row>
    <row r="355" spans="1:15" x14ac:dyDescent="0.25">
      <c r="A355" s="54" t="str">
        <f t="shared" si="61"/>
        <v/>
      </c>
      <c r="B355" s="6" t="str">
        <f t="shared" si="62"/>
        <v/>
      </c>
      <c r="C355" s="27" t="str">
        <f t="shared" si="63"/>
        <v/>
      </c>
      <c r="D355" s="27" t="str">
        <f t="shared" si="64"/>
        <v/>
      </c>
      <c r="E355" s="27" t="str">
        <f t="shared" si="65"/>
        <v/>
      </c>
      <c r="F355" s="25" t="str">
        <f>IF(A355&lt;&gt;"",SUM($E$10:E355),"")</f>
        <v/>
      </c>
      <c r="G355" s="27" t="str">
        <f t="shared" si="66"/>
        <v/>
      </c>
      <c r="I355" s="54" t="str">
        <f t="shared" si="67"/>
        <v/>
      </c>
      <c r="J355" s="6" t="str">
        <f t="shared" si="68"/>
        <v/>
      </c>
      <c r="K355" s="27" t="str">
        <f t="shared" si="69"/>
        <v/>
      </c>
      <c r="L355" s="27" t="str">
        <f t="shared" si="70"/>
        <v/>
      </c>
      <c r="M355" s="27" t="str">
        <f t="shared" si="71"/>
        <v/>
      </c>
      <c r="N355" s="25" t="str">
        <f>IF(I355&lt;&gt;"",SUM($M$10:M355),"")</f>
        <v/>
      </c>
      <c r="O355" s="27" t="str">
        <f t="shared" si="72"/>
        <v/>
      </c>
    </row>
    <row r="356" spans="1:15" x14ac:dyDescent="0.25">
      <c r="A356" s="54" t="str">
        <f t="shared" si="61"/>
        <v/>
      </c>
      <c r="B356" s="6" t="str">
        <f t="shared" si="62"/>
        <v/>
      </c>
      <c r="C356" s="27" t="str">
        <f t="shared" si="63"/>
        <v/>
      </c>
      <c r="D356" s="27" t="str">
        <f t="shared" si="64"/>
        <v/>
      </c>
      <c r="E356" s="27" t="str">
        <f t="shared" si="65"/>
        <v/>
      </c>
      <c r="F356" s="25" t="str">
        <f>IF(A356&lt;&gt;"",SUM($E$10:E356),"")</f>
        <v/>
      </c>
      <c r="G356" s="27" t="str">
        <f t="shared" si="66"/>
        <v/>
      </c>
      <c r="I356" s="54" t="str">
        <f t="shared" si="67"/>
        <v/>
      </c>
      <c r="J356" s="6" t="str">
        <f t="shared" si="68"/>
        <v/>
      </c>
      <c r="K356" s="27" t="str">
        <f t="shared" si="69"/>
        <v/>
      </c>
      <c r="L356" s="27" t="str">
        <f t="shared" si="70"/>
        <v/>
      </c>
      <c r="M356" s="27" t="str">
        <f t="shared" si="71"/>
        <v/>
      </c>
      <c r="N356" s="25" t="str">
        <f>IF(I356&lt;&gt;"",SUM($M$10:M356),"")</f>
        <v/>
      </c>
      <c r="O356" s="27" t="str">
        <f t="shared" si="72"/>
        <v/>
      </c>
    </row>
    <row r="357" spans="1:15" x14ac:dyDescent="0.25">
      <c r="A357" s="54" t="str">
        <f t="shared" si="61"/>
        <v/>
      </c>
      <c r="B357" s="6" t="str">
        <f t="shared" si="62"/>
        <v/>
      </c>
      <c r="C357" s="27" t="str">
        <f t="shared" si="63"/>
        <v/>
      </c>
      <c r="D357" s="27" t="str">
        <f t="shared" si="64"/>
        <v/>
      </c>
      <c r="E357" s="27" t="str">
        <f t="shared" si="65"/>
        <v/>
      </c>
      <c r="F357" s="25" t="str">
        <f>IF(A357&lt;&gt;"",SUM($E$10:E357),"")</f>
        <v/>
      </c>
      <c r="G357" s="27" t="str">
        <f t="shared" si="66"/>
        <v/>
      </c>
      <c r="I357" s="54" t="str">
        <f t="shared" si="67"/>
        <v/>
      </c>
      <c r="J357" s="6" t="str">
        <f t="shared" si="68"/>
        <v/>
      </c>
      <c r="K357" s="27" t="str">
        <f t="shared" si="69"/>
        <v/>
      </c>
      <c r="L357" s="27" t="str">
        <f t="shared" si="70"/>
        <v/>
      </c>
      <c r="M357" s="27" t="str">
        <f t="shared" si="71"/>
        <v/>
      </c>
      <c r="N357" s="25" t="str">
        <f>IF(I357&lt;&gt;"",SUM($M$10:M357),"")</f>
        <v/>
      </c>
      <c r="O357" s="27" t="str">
        <f t="shared" si="72"/>
        <v/>
      </c>
    </row>
    <row r="358" spans="1:15" x14ac:dyDescent="0.25">
      <c r="A358" s="54" t="str">
        <f t="shared" si="61"/>
        <v/>
      </c>
      <c r="B358" s="6" t="str">
        <f t="shared" si="62"/>
        <v/>
      </c>
      <c r="C358" s="27" t="str">
        <f t="shared" si="63"/>
        <v/>
      </c>
      <c r="D358" s="27" t="str">
        <f t="shared" si="64"/>
        <v/>
      </c>
      <c r="E358" s="27" t="str">
        <f t="shared" si="65"/>
        <v/>
      </c>
      <c r="F358" s="25" t="str">
        <f>IF(A358&lt;&gt;"",SUM($E$10:E358),"")</f>
        <v/>
      </c>
      <c r="G358" s="27" t="str">
        <f t="shared" si="66"/>
        <v/>
      </c>
      <c r="I358" s="54" t="str">
        <f t="shared" si="67"/>
        <v/>
      </c>
      <c r="J358" s="6" t="str">
        <f t="shared" si="68"/>
        <v/>
      </c>
      <c r="K358" s="27" t="str">
        <f t="shared" si="69"/>
        <v/>
      </c>
      <c r="L358" s="27" t="str">
        <f t="shared" si="70"/>
        <v/>
      </c>
      <c r="M358" s="27" t="str">
        <f t="shared" si="71"/>
        <v/>
      </c>
      <c r="N358" s="25" t="str">
        <f>IF(I358&lt;&gt;"",SUM($M$10:M358),"")</f>
        <v/>
      </c>
      <c r="O358" s="27" t="str">
        <f t="shared" si="72"/>
        <v/>
      </c>
    </row>
    <row r="359" spans="1:15" x14ac:dyDescent="0.25">
      <c r="A359" s="54" t="str">
        <f t="shared" si="61"/>
        <v/>
      </c>
      <c r="B359" s="6" t="str">
        <f t="shared" si="62"/>
        <v/>
      </c>
      <c r="C359" s="27" t="str">
        <f t="shared" si="63"/>
        <v/>
      </c>
      <c r="D359" s="27" t="str">
        <f t="shared" si="64"/>
        <v/>
      </c>
      <c r="E359" s="27" t="str">
        <f t="shared" si="65"/>
        <v/>
      </c>
      <c r="F359" s="25" t="str">
        <f>IF(A359&lt;&gt;"",SUM($E$10:E359),"")</f>
        <v/>
      </c>
      <c r="G359" s="27" t="str">
        <f t="shared" si="66"/>
        <v/>
      </c>
      <c r="I359" s="54" t="str">
        <f t="shared" si="67"/>
        <v/>
      </c>
      <c r="J359" s="6" t="str">
        <f t="shared" si="68"/>
        <v/>
      </c>
      <c r="K359" s="27" t="str">
        <f t="shared" si="69"/>
        <v/>
      </c>
      <c r="L359" s="27" t="str">
        <f t="shared" si="70"/>
        <v/>
      </c>
      <c r="M359" s="27" t="str">
        <f t="shared" si="71"/>
        <v/>
      </c>
      <c r="N359" s="25" t="str">
        <f>IF(I359&lt;&gt;"",SUM($M$10:M359),"")</f>
        <v/>
      </c>
      <c r="O359" s="27" t="str">
        <f t="shared" si="72"/>
        <v/>
      </c>
    </row>
    <row r="360" spans="1:15" x14ac:dyDescent="0.25">
      <c r="A360" s="54" t="str">
        <f t="shared" si="61"/>
        <v/>
      </c>
      <c r="B360" s="6" t="str">
        <f t="shared" si="62"/>
        <v/>
      </c>
      <c r="C360" s="27" t="str">
        <f t="shared" si="63"/>
        <v/>
      </c>
      <c r="D360" s="27" t="str">
        <f t="shared" si="64"/>
        <v/>
      </c>
      <c r="E360" s="27" t="str">
        <f t="shared" si="65"/>
        <v/>
      </c>
      <c r="F360" s="25" t="str">
        <f>IF(A360&lt;&gt;"",SUM($E$10:E360),"")</f>
        <v/>
      </c>
      <c r="G360" s="27" t="str">
        <f t="shared" si="66"/>
        <v/>
      </c>
      <c r="I360" s="54" t="str">
        <f t="shared" si="67"/>
        <v/>
      </c>
      <c r="J360" s="6" t="str">
        <f t="shared" si="68"/>
        <v/>
      </c>
      <c r="K360" s="27" t="str">
        <f t="shared" si="69"/>
        <v/>
      </c>
      <c r="L360" s="27" t="str">
        <f t="shared" si="70"/>
        <v/>
      </c>
      <c r="M360" s="27" t="str">
        <f t="shared" si="71"/>
        <v/>
      </c>
      <c r="N360" s="25" t="str">
        <f>IF(I360&lt;&gt;"",SUM($M$10:M360),"")</f>
        <v/>
      </c>
      <c r="O360" s="27" t="str">
        <f t="shared" si="72"/>
        <v/>
      </c>
    </row>
    <row r="361" spans="1:15" x14ac:dyDescent="0.25">
      <c r="A361" s="54" t="str">
        <f t="shared" si="61"/>
        <v/>
      </c>
      <c r="B361" s="6" t="str">
        <f t="shared" si="62"/>
        <v/>
      </c>
      <c r="C361" s="27" t="str">
        <f t="shared" si="63"/>
        <v/>
      </c>
      <c r="D361" s="27" t="str">
        <f t="shared" si="64"/>
        <v/>
      </c>
      <c r="E361" s="27" t="str">
        <f t="shared" si="65"/>
        <v/>
      </c>
      <c r="F361" s="25" t="str">
        <f>IF(A361&lt;&gt;"",SUM($E$10:E361),"")</f>
        <v/>
      </c>
      <c r="G361" s="27" t="str">
        <f t="shared" si="66"/>
        <v/>
      </c>
      <c r="I361" s="54" t="str">
        <f t="shared" si="67"/>
        <v/>
      </c>
      <c r="J361" s="6" t="str">
        <f t="shared" si="68"/>
        <v/>
      </c>
      <c r="K361" s="27" t="str">
        <f t="shared" si="69"/>
        <v/>
      </c>
      <c r="L361" s="27" t="str">
        <f t="shared" si="70"/>
        <v/>
      </c>
      <c r="M361" s="27" t="str">
        <f t="shared" si="71"/>
        <v/>
      </c>
      <c r="N361" s="25" t="str">
        <f>IF(I361&lt;&gt;"",SUM($M$10:M361),"")</f>
        <v/>
      </c>
      <c r="O361" s="27" t="str">
        <f t="shared" si="72"/>
        <v/>
      </c>
    </row>
    <row r="362" spans="1:15" x14ac:dyDescent="0.25">
      <c r="A362" s="54" t="str">
        <f t="shared" si="61"/>
        <v/>
      </c>
      <c r="B362" s="6" t="str">
        <f t="shared" si="62"/>
        <v/>
      </c>
      <c r="C362" s="27" t="str">
        <f t="shared" si="63"/>
        <v/>
      </c>
      <c r="D362" s="27" t="str">
        <f t="shared" si="64"/>
        <v/>
      </c>
      <c r="E362" s="27" t="str">
        <f t="shared" si="65"/>
        <v/>
      </c>
      <c r="F362" s="25" t="str">
        <f>IF(A362&lt;&gt;"",SUM($E$10:E362),"")</f>
        <v/>
      </c>
      <c r="G362" s="27" t="str">
        <f t="shared" si="66"/>
        <v/>
      </c>
      <c r="I362" s="54" t="str">
        <f t="shared" si="67"/>
        <v/>
      </c>
      <c r="J362" s="6" t="str">
        <f t="shared" si="68"/>
        <v/>
      </c>
      <c r="K362" s="27" t="str">
        <f t="shared" si="69"/>
        <v/>
      </c>
      <c r="L362" s="27" t="str">
        <f t="shared" si="70"/>
        <v/>
      </c>
      <c r="M362" s="27" t="str">
        <f t="shared" si="71"/>
        <v/>
      </c>
      <c r="N362" s="25" t="str">
        <f>IF(I362&lt;&gt;"",SUM($M$10:M362),"")</f>
        <v/>
      </c>
      <c r="O362" s="27" t="str">
        <f t="shared" si="72"/>
        <v/>
      </c>
    </row>
    <row r="363" spans="1:15" x14ac:dyDescent="0.25">
      <c r="A363" s="54" t="str">
        <f t="shared" si="61"/>
        <v/>
      </c>
      <c r="B363" s="6" t="str">
        <f t="shared" si="62"/>
        <v/>
      </c>
      <c r="C363" s="27" t="str">
        <f t="shared" si="63"/>
        <v/>
      </c>
      <c r="D363" s="27" t="str">
        <f t="shared" si="64"/>
        <v/>
      </c>
      <c r="E363" s="27" t="str">
        <f t="shared" si="65"/>
        <v/>
      </c>
      <c r="F363" s="25" t="str">
        <f>IF(A363&lt;&gt;"",SUM($E$10:E363),"")</f>
        <v/>
      </c>
      <c r="G363" s="27" t="str">
        <f t="shared" si="66"/>
        <v/>
      </c>
      <c r="I363" s="54" t="str">
        <f t="shared" si="67"/>
        <v/>
      </c>
      <c r="J363" s="6" t="str">
        <f t="shared" si="68"/>
        <v/>
      </c>
      <c r="K363" s="27" t="str">
        <f t="shared" si="69"/>
        <v/>
      </c>
      <c r="L363" s="27" t="str">
        <f t="shared" si="70"/>
        <v/>
      </c>
      <c r="M363" s="27" t="str">
        <f t="shared" si="71"/>
        <v/>
      </c>
      <c r="N363" s="25" t="str">
        <f>IF(I363&lt;&gt;"",SUM($M$10:M363),"")</f>
        <v/>
      </c>
      <c r="O363" s="27" t="str">
        <f t="shared" si="72"/>
        <v/>
      </c>
    </row>
    <row r="364" spans="1:15" x14ac:dyDescent="0.25">
      <c r="A364" s="54" t="str">
        <f t="shared" si="61"/>
        <v/>
      </c>
      <c r="B364" s="6" t="str">
        <f t="shared" si="62"/>
        <v/>
      </c>
      <c r="C364" s="27" t="str">
        <f t="shared" si="63"/>
        <v/>
      </c>
      <c r="D364" s="27" t="str">
        <f t="shared" si="64"/>
        <v/>
      </c>
      <c r="E364" s="27" t="str">
        <f t="shared" si="65"/>
        <v/>
      </c>
      <c r="F364" s="25" t="str">
        <f>IF(A364&lt;&gt;"",SUM($E$10:E364),"")</f>
        <v/>
      </c>
      <c r="G364" s="27" t="str">
        <f t="shared" si="66"/>
        <v/>
      </c>
      <c r="I364" s="54" t="str">
        <f t="shared" si="67"/>
        <v/>
      </c>
      <c r="J364" s="6" t="str">
        <f t="shared" si="68"/>
        <v/>
      </c>
      <c r="K364" s="27" t="str">
        <f t="shared" si="69"/>
        <v/>
      </c>
      <c r="L364" s="27" t="str">
        <f t="shared" si="70"/>
        <v/>
      </c>
      <c r="M364" s="27" t="str">
        <f t="shared" si="71"/>
        <v/>
      </c>
      <c r="N364" s="25" t="str">
        <f>IF(I364&lt;&gt;"",SUM($M$10:M364),"")</f>
        <v/>
      </c>
      <c r="O364" s="27" t="str">
        <f t="shared" si="72"/>
        <v/>
      </c>
    </row>
    <row r="365" spans="1:15" x14ac:dyDescent="0.25">
      <c r="A365" s="54" t="str">
        <f t="shared" si="61"/>
        <v/>
      </c>
      <c r="B365" s="6" t="str">
        <f t="shared" si="62"/>
        <v/>
      </c>
      <c r="C365" s="27" t="str">
        <f t="shared" si="63"/>
        <v/>
      </c>
      <c r="D365" s="27" t="str">
        <f t="shared" si="64"/>
        <v/>
      </c>
      <c r="E365" s="27" t="str">
        <f t="shared" si="65"/>
        <v/>
      </c>
      <c r="F365" s="25" t="str">
        <f>IF(A365&lt;&gt;"",SUM($E$10:E365),"")</f>
        <v/>
      </c>
      <c r="G365" s="27" t="str">
        <f t="shared" si="66"/>
        <v/>
      </c>
      <c r="I365" s="54" t="str">
        <f t="shared" si="67"/>
        <v/>
      </c>
      <c r="J365" s="6" t="str">
        <f t="shared" si="68"/>
        <v/>
      </c>
      <c r="K365" s="27" t="str">
        <f t="shared" si="69"/>
        <v/>
      </c>
      <c r="L365" s="27" t="str">
        <f t="shared" si="70"/>
        <v/>
      </c>
      <c r="M365" s="27" t="str">
        <f t="shared" si="71"/>
        <v/>
      </c>
      <c r="N365" s="25" t="str">
        <f>IF(I365&lt;&gt;"",SUM($M$10:M365),"")</f>
        <v/>
      </c>
      <c r="O365" s="27" t="str">
        <f t="shared" si="72"/>
        <v/>
      </c>
    </row>
    <row r="366" spans="1:15" x14ac:dyDescent="0.25">
      <c r="A366" s="54" t="str">
        <f t="shared" si="61"/>
        <v/>
      </c>
      <c r="B366" s="6" t="str">
        <f t="shared" si="62"/>
        <v/>
      </c>
      <c r="C366" s="27" t="str">
        <f t="shared" si="63"/>
        <v/>
      </c>
      <c r="D366" s="27" t="str">
        <f t="shared" si="64"/>
        <v/>
      </c>
      <c r="E366" s="27" t="str">
        <f t="shared" si="65"/>
        <v/>
      </c>
      <c r="F366" s="25" t="str">
        <f>IF(A366&lt;&gt;"",SUM($E$10:E366),"")</f>
        <v/>
      </c>
      <c r="G366" s="27" t="str">
        <f t="shared" si="66"/>
        <v/>
      </c>
      <c r="I366" s="54" t="str">
        <f t="shared" si="67"/>
        <v/>
      </c>
      <c r="J366" s="6" t="str">
        <f t="shared" si="68"/>
        <v/>
      </c>
      <c r="K366" s="27" t="str">
        <f t="shared" si="69"/>
        <v/>
      </c>
      <c r="L366" s="27" t="str">
        <f t="shared" si="70"/>
        <v/>
      </c>
      <c r="M366" s="27" t="str">
        <f t="shared" si="71"/>
        <v/>
      </c>
      <c r="N366" s="25" t="str">
        <f>IF(I366&lt;&gt;"",SUM($M$10:M366),"")</f>
        <v/>
      </c>
      <c r="O366" s="27" t="str">
        <f t="shared" si="72"/>
        <v/>
      </c>
    </row>
    <row r="367" spans="1:15" x14ac:dyDescent="0.25">
      <c r="A367" s="54" t="str">
        <f t="shared" si="61"/>
        <v/>
      </c>
      <c r="B367" s="6" t="str">
        <f t="shared" si="62"/>
        <v/>
      </c>
      <c r="C367" s="27" t="str">
        <f t="shared" si="63"/>
        <v/>
      </c>
      <c r="D367" s="27" t="str">
        <f t="shared" si="64"/>
        <v/>
      </c>
      <c r="E367" s="27" t="str">
        <f t="shared" si="65"/>
        <v/>
      </c>
      <c r="F367" s="25" t="str">
        <f>IF(A367&lt;&gt;"",SUM($E$10:E367),"")</f>
        <v/>
      </c>
      <c r="G367" s="27" t="str">
        <f t="shared" si="66"/>
        <v/>
      </c>
      <c r="I367" s="54" t="str">
        <f t="shared" si="67"/>
        <v/>
      </c>
      <c r="J367" s="6" t="str">
        <f t="shared" si="68"/>
        <v/>
      </c>
      <c r="K367" s="27" t="str">
        <f t="shared" si="69"/>
        <v/>
      </c>
      <c r="L367" s="27" t="str">
        <f t="shared" si="70"/>
        <v/>
      </c>
      <c r="M367" s="27" t="str">
        <f t="shared" si="71"/>
        <v/>
      </c>
      <c r="N367" s="25" t="str">
        <f>IF(I367&lt;&gt;"",SUM($M$10:M367),"")</f>
        <v/>
      </c>
      <c r="O367" s="27" t="str">
        <f t="shared" si="72"/>
        <v/>
      </c>
    </row>
    <row r="368" spans="1:15" x14ac:dyDescent="0.25">
      <c r="A368" s="54" t="str">
        <f t="shared" si="61"/>
        <v/>
      </c>
      <c r="B368" s="6" t="str">
        <f t="shared" si="62"/>
        <v/>
      </c>
      <c r="C368" s="27" t="str">
        <f t="shared" si="63"/>
        <v/>
      </c>
      <c r="D368" s="27" t="str">
        <f t="shared" si="64"/>
        <v/>
      </c>
      <c r="E368" s="27" t="str">
        <f t="shared" si="65"/>
        <v/>
      </c>
      <c r="F368" s="25" t="str">
        <f>IF(A368&lt;&gt;"",SUM($E$10:E368),"")</f>
        <v/>
      </c>
      <c r="G368" s="27" t="str">
        <f t="shared" si="66"/>
        <v/>
      </c>
      <c r="I368" s="54" t="str">
        <f t="shared" si="67"/>
        <v/>
      </c>
      <c r="J368" s="6" t="str">
        <f t="shared" si="68"/>
        <v/>
      </c>
      <c r="K368" s="27" t="str">
        <f t="shared" si="69"/>
        <v/>
      </c>
      <c r="L368" s="27" t="str">
        <f t="shared" si="70"/>
        <v/>
      </c>
      <c r="M368" s="27" t="str">
        <f t="shared" si="71"/>
        <v/>
      </c>
      <c r="N368" s="25" t="str">
        <f>IF(I368&lt;&gt;"",SUM($M$10:M368),"")</f>
        <v/>
      </c>
      <c r="O368" s="27" t="str">
        <f t="shared" si="72"/>
        <v/>
      </c>
    </row>
    <row r="369" spans="1:15" x14ac:dyDescent="0.25">
      <c r="A369" s="54" t="str">
        <f t="shared" si="61"/>
        <v/>
      </c>
      <c r="B369" s="6" t="str">
        <f t="shared" si="62"/>
        <v/>
      </c>
      <c r="C369" s="27" t="str">
        <f t="shared" si="63"/>
        <v/>
      </c>
      <c r="D369" s="27" t="str">
        <f t="shared" si="64"/>
        <v/>
      </c>
      <c r="E369" s="27" t="str">
        <f t="shared" si="65"/>
        <v/>
      </c>
      <c r="F369" s="25" t="str">
        <f>IF(A369&lt;&gt;"",SUM($E$10:E369),"")</f>
        <v/>
      </c>
      <c r="G369" s="27" t="str">
        <f t="shared" si="66"/>
        <v/>
      </c>
      <c r="I369" s="54" t="str">
        <f t="shared" si="67"/>
        <v/>
      </c>
      <c r="J369" s="6" t="str">
        <f t="shared" si="68"/>
        <v/>
      </c>
      <c r="K369" s="27" t="str">
        <f t="shared" si="69"/>
        <v/>
      </c>
      <c r="L369" s="27" t="str">
        <f t="shared" si="70"/>
        <v/>
      </c>
      <c r="M369" s="27" t="str">
        <f t="shared" si="71"/>
        <v/>
      </c>
      <c r="N369" s="25" t="str">
        <f>IF(I369&lt;&gt;"",SUM($M$10:M369),"")</f>
        <v/>
      </c>
      <c r="O369" s="27" t="str">
        <f t="shared" si="72"/>
        <v/>
      </c>
    </row>
    <row r="370" spans="1:15" x14ac:dyDescent="0.25">
      <c r="A370" s="54" t="str">
        <f t="shared" si="61"/>
        <v/>
      </c>
      <c r="B370" s="6" t="str">
        <f t="shared" si="62"/>
        <v/>
      </c>
      <c r="C370" s="27" t="str">
        <f t="shared" si="63"/>
        <v/>
      </c>
      <c r="D370" s="27" t="str">
        <f t="shared" si="64"/>
        <v/>
      </c>
      <c r="E370" s="27" t="str">
        <f t="shared" si="65"/>
        <v/>
      </c>
      <c r="F370" s="25" t="str">
        <f>IF(A370&lt;&gt;"",SUM($E$10:E370),"")</f>
        <v/>
      </c>
      <c r="G370" s="27" t="str">
        <f t="shared" si="66"/>
        <v/>
      </c>
      <c r="I370" s="54" t="str">
        <f t="shared" si="67"/>
        <v/>
      </c>
      <c r="J370" s="6" t="str">
        <f t="shared" si="68"/>
        <v/>
      </c>
      <c r="K370" s="27" t="str">
        <f t="shared" si="69"/>
        <v/>
      </c>
      <c r="L370" s="27" t="str">
        <f t="shared" si="70"/>
        <v/>
      </c>
      <c r="M370" s="27" t="str">
        <f t="shared" si="71"/>
        <v/>
      </c>
      <c r="N370" s="25" t="str">
        <f>IF(I370&lt;&gt;"",SUM($M$10:M370),"")</f>
        <v/>
      </c>
      <c r="O370" s="27" t="str">
        <f t="shared" si="72"/>
        <v/>
      </c>
    </row>
    <row r="371" spans="1:15" x14ac:dyDescent="0.25">
      <c r="A371" s="54" t="str">
        <f t="shared" si="61"/>
        <v/>
      </c>
      <c r="B371" s="6" t="str">
        <f t="shared" si="62"/>
        <v/>
      </c>
      <c r="C371" s="27" t="str">
        <f t="shared" si="63"/>
        <v/>
      </c>
      <c r="D371" s="27" t="str">
        <f t="shared" si="64"/>
        <v/>
      </c>
      <c r="E371" s="27" t="str">
        <f t="shared" si="65"/>
        <v/>
      </c>
      <c r="F371" s="25" t="str">
        <f>IF(A371&lt;&gt;"",SUM($E$10:E371),"")</f>
        <v/>
      </c>
      <c r="G371" s="27" t="str">
        <f t="shared" si="66"/>
        <v/>
      </c>
      <c r="I371" s="54" t="str">
        <f t="shared" si="67"/>
        <v/>
      </c>
      <c r="J371" s="6" t="str">
        <f t="shared" si="68"/>
        <v/>
      </c>
      <c r="K371" s="27" t="str">
        <f t="shared" si="69"/>
        <v/>
      </c>
      <c r="L371" s="27" t="str">
        <f t="shared" si="70"/>
        <v/>
      </c>
      <c r="M371" s="27" t="str">
        <f t="shared" si="71"/>
        <v/>
      </c>
      <c r="N371" s="25" t="str">
        <f>IF(I371&lt;&gt;"",SUM($M$10:M371),"")</f>
        <v/>
      </c>
      <c r="O371" s="27" t="str">
        <f t="shared" si="72"/>
        <v/>
      </c>
    </row>
    <row r="372" spans="1:15" x14ac:dyDescent="0.25">
      <c r="A372" s="54" t="str">
        <f t="shared" si="61"/>
        <v/>
      </c>
      <c r="B372" s="6" t="str">
        <f t="shared" si="62"/>
        <v/>
      </c>
      <c r="C372" s="27" t="str">
        <f t="shared" si="63"/>
        <v/>
      </c>
      <c r="D372" s="27" t="str">
        <f t="shared" si="64"/>
        <v/>
      </c>
      <c r="E372" s="27" t="str">
        <f t="shared" si="65"/>
        <v/>
      </c>
      <c r="F372" s="25" t="str">
        <f>IF(A372&lt;&gt;"",SUM($E$10:E372),"")</f>
        <v/>
      </c>
      <c r="G372" s="27" t="str">
        <f t="shared" si="66"/>
        <v/>
      </c>
      <c r="I372" s="54" t="str">
        <f t="shared" si="67"/>
        <v/>
      </c>
      <c r="J372" s="6" t="str">
        <f t="shared" si="68"/>
        <v/>
      </c>
      <c r="K372" s="27" t="str">
        <f t="shared" si="69"/>
        <v/>
      </c>
      <c r="L372" s="27" t="str">
        <f t="shared" si="70"/>
        <v/>
      </c>
      <c r="M372" s="27" t="str">
        <f t="shared" si="71"/>
        <v/>
      </c>
      <c r="N372" s="25" t="str">
        <f>IF(I372&lt;&gt;"",SUM($M$10:M372),"")</f>
        <v/>
      </c>
      <c r="O372" s="27" t="str">
        <f t="shared" si="72"/>
        <v/>
      </c>
    </row>
    <row r="373" spans="1:15" x14ac:dyDescent="0.25">
      <c r="A373" s="54" t="str">
        <f t="shared" si="61"/>
        <v/>
      </c>
      <c r="B373" s="6" t="str">
        <f t="shared" si="62"/>
        <v/>
      </c>
      <c r="C373" s="27" t="str">
        <f t="shared" si="63"/>
        <v/>
      </c>
      <c r="D373" s="27" t="str">
        <f t="shared" si="64"/>
        <v/>
      </c>
      <c r="E373" s="27" t="str">
        <f t="shared" si="65"/>
        <v/>
      </c>
      <c r="F373" s="25" t="str">
        <f>IF(A373&lt;&gt;"",SUM($E$10:E373),"")</f>
        <v/>
      </c>
      <c r="G373" s="27" t="str">
        <f t="shared" si="66"/>
        <v/>
      </c>
      <c r="I373" s="54" t="str">
        <f t="shared" si="67"/>
        <v/>
      </c>
      <c r="J373" s="6" t="str">
        <f t="shared" si="68"/>
        <v/>
      </c>
      <c r="K373" s="27" t="str">
        <f t="shared" si="69"/>
        <v/>
      </c>
      <c r="L373" s="27" t="str">
        <f t="shared" si="70"/>
        <v/>
      </c>
      <c r="M373" s="27" t="str">
        <f t="shared" si="71"/>
        <v/>
      </c>
      <c r="N373" s="25" t="str">
        <f>IF(I373&lt;&gt;"",SUM($M$10:M373),"")</f>
        <v/>
      </c>
      <c r="O373" s="27" t="str">
        <f t="shared" si="72"/>
        <v/>
      </c>
    </row>
    <row r="374" spans="1:15" x14ac:dyDescent="0.25">
      <c r="A374" s="54" t="str">
        <f t="shared" si="61"/>
        <v/>
      </c>
      <c r="B374" s="6" t="str">
        <f t="shared" si="62"/>
        <v/>
      </c>
      <c r="C374" s="27" t="str">
        <f t="shared" si="63"/>
        <v/>
      </c>
      <c r="D374" s="27" t="str">
        <f t="shared" si="64"/>
        <v/>
      </c>
      <c r="E374" s="27" t="str">
        <f t="shared" si="65"/>
        <v/>
      </c>
      <c r="F374" s="25" t="str">
        <f>IF(A374&lt;&gt;"",SUM($E$10:E374),"")</f>
        <v/>
      </c>
      <c r="G374" s="27" t="str">
        <f t="shared" si="66"/>
        <v/>
      </c>
      <c r="I374" s="54" t="str">
        <f t="shared" si="67"/>
        <v/>
      </c>
      <c r="J374" s="6" t="str">
        <f t="shared" si="68"/>
        <v/>
      </c>
      <c r="K374" s="27" t="str">
        <f t="shared" si="69"/>
        <v/>
      </c>
      <c r="L374" s="27" t="str">
        <f t="shared" si="70"/>
        <v/>
      </c>
      <c r="M374" s="27" t="str">
        <f t="shared" si="71"/>
        <v/>
      </c>
      <c r="N374" s="25" t="str">
        <f>IF(I374&lt;&gt;"",SUM($M$10:M374),"")</f>
        <v/>
      </c>
      <c r="O374" s="27" t="str">
        <f t="shared" si="72"/>
        <v/>
      </c>
    </row>
    <row r="375" spans="1:15" x14ac:dyDescent="0.25">
      <c r="A375" s="54" t="str">
        <f t="shared" si="61"/>
        <v/>
      </c>
      <c r="B375" s="6" t="str">
        <f t="shared" si="62"/>
        <v/>
      </c>
      <c r="C375" s="27" t="str">
        <f t="shared" si="63"/>
        <v/>
      </c>
      <c r="D375" s="27" t="str">
        <f t="shared" si="64"/>
        <v/>
      </c>
      <c r="E375" s="27" t="str">
        <f t="shared" si="65"/>
        <v/>
      </c>
      <c r="F375" s="25" t="str">
        <f>IF(A375&lt;&gt;"",SUM($E$10:E375),"")</f>
        <v/>
      </c>
      <c r="G375" s="27" t="str">
        <f t="shared" si="66"/>
        <v/>
      </c>
      <c r="I375" s="54" t="str">
        <f t="shared" si="67"/>
        <v/>
      </c>
      <c r="J375" s="6" t="str">
        <f t="shared" si="68"/>
        <v/>
      </c>
      <c r="K375" s="27" t="str">
        <f t="shared" si="69"/>
        <v/>
      </c>
      <c r="L375" s="27" t="str">
        <f t="shared" si="70"/>
        <v/>
      </c>
      <c r="M375" s="27" t="str">
        <f t="shared" si="71"/>
        <v/>
      </c>
      <c r="N375" s="25" t="str">
        <f>IF(I375&lt;&gt;"",SUM($M$10:M375),"")</f>
        <v/>
      </c>
      <c r="O375" s="27" t="str">
        <f t="shared" si="72"/>
        <v/>
      </c>
    </row>
    <row r="376" spans="1:15" x14ac:dyDescent="0.25">
      <c r="A376" s="54" t="str">
        <f t="shared" si="61"/>
        <v/>
      </c>
      <c r="B376" s="6" t="str">
        <f t="shared" si="62"/>
        <v/>
      </c>
      <c r="C376" s="27" t="str">
        <f t="shared" si="63"/>
        <v/>
      </c>
      <c r="D376" s="27" t="str">
        <f t="shared" si="64"/>
        <v/>
      </c>
      <c r="E376" s="27" t="str">
        <f t="shared" si="65"/>
        <v/>
      </c>
      <c r="F376" s="25" t="str">
        <f>IF(A376&lt;&gt;"",SUM($E$10:E376),"")</f>
        <v/>
      </c>
      <c r="G376" s="27" t="str">
        <f t="shared" si="66"/>
        <v/>
      </c>
      <c r="I376" s="54" t="str">
        <f t="shared" si="67"/>
        <v/>
      </c>
      <c r="J376" s="6" t="str">
        <f t="shared" si="68"/>
        <v/>
      </c>
      <c r="K376" s="27" t="str">
        <f t="shared" si="69"/>
        <v/>
      </c>
      <c r="L376" s="27" t="str">
        <f t="shared" si="70"/>
        <v/>
      </c>
      <c r="M376" s="27" t="str">
        <f t="shared" si="71"/>
        <v/>
      </c>
      <c r="N376" s="25" t="str">
        <f>IF(I376&lt;&gt;"",SUM($M$10:M376),"")</f>
        <v/>
      </c>
      <c r="O376" s="27" t="str">
        <f t="shared" si="72"/>
        <v/>
      </c>
    </row>
    <row r="377" spans="1:15" x14ac:dyDescent="0.25">
      <c r="A377" s="54" t="str">
        <f t="shared" si="61"/>
        <v/>
      </c>
      <c r="B377" s="6" t="str">
        <f t="shared" si="62"/>
        <v/>
      </c>
      <c r="C377" s="27" t="str">
        <f t="shared" si="63"/>
        <v/>
      </c>
      <c r="D377" s="27" t="str">
        <f t="shared" si="64"/>
        <v/>
      </c>
      <c r="E377" s="27" t="str">
        <f t="shared" si="65"/>
        <v/>
      </c>
      <c r="F377" s="25" t="str">
        <f>IF(A377&lt;&gt;"",SUM($E$10:E377),"")</f>
        <v/>
      </c>
      <c r="G377" s="27" t="str">
        <f t="shared" si="66"/>
        <v/>
      </c>
      <c r="I377" s="54" t="str">
        <f t="shared" si="67"/>
        <v/>
      </c>
      <c r="J377" s="6" t="str">
        <f t="shared" si="68"/>
        <v/>
      </c>
      <c r="K377" s="27" t="str">
        <f t="shared" si="69"/>
        <v/>
      </c>
      <c r="L377" s="27" t="str">
        <f t="shared" si="70"/>
        <v/>
      </c>
      <c r="M377" s="27" t="str">
        <f t="shared" si="71"/>
        <v/>
      </c>
      <c r="N377" s="25" t="str">
        <f>IF(I377&lt;&gt;"",SUM($M$10:M377),"")</f>
        <v/>
      </c>
      <c r="O377" s="27" t="str">
        <f t="shared" si="72"/>
        <v/>
      </c>
    </row>
    <row r="378" spans="1:15" x14ac:dyDescent="0.25">
      <c r="A378" s="54" t="str">
        <f t="shared" si="61"/>
        <v/>
      </c>
      <c r="B378" s="6" t="str">
        <f t="shared" si="62"/>
        <v/>
      </c>
      <c r="C378" s="27" t="str">
        <f t="shared" si="63"/>
        <v/>
      </c>
      <c r="D378" s="27" t="str">
        <f t="shared" si="64"/>
        <v/>
      </c>
      <c r="E378" s="27" t="str">
        <f t="shared" si="65"/>
        <v/>
      </c>
      <c r="F378" s="25" t="str">
        <f>IF(A378&lt;&gt;"",SUM($E$10:E378),"")</f>
        <v/>
      </c>
      <c r="G378" s="27" t="str">
        <f t="shared" si="66"/>
        <v/>
      </c>
      <c r="I378" s="54" t="str">
        <f t="shared" si="67"/>
        <v/>
      </c>
      <c r="J378" s="6" t="str">
        <f t="shared" si="68"/>
        <v/>
      </c>
      <c r="K378" s="27" t="str">
        <f t="shared" si="69"/>
        <v/>
      </c>
      <c r="L378" s="27" t="str">
        <f t="shared" si="70"/>
        <v/>
      </c>
      <c r="M378" s="27" t="str">
        <f t="shared" si="71"/>
        <v/>
      </c>
      <c r="N378" s="25" t="str">
        <f>IF(I378&lt;&gt;"",SUM($M$10:M378),"")</f>
        <v/>
      </c>
      <c r="O378" s="27" t="str">
        <f t="shared" si="72"/>
        <v/>
      </c>
    </row>
    <row r="379" spans="1:15" x14ac:dyDescent="0.25">
      <c r="A379" s="54" t="str">
        <f t="shared" si="61"/>
        <v/>
      </c>
      <c r="B379" s="6" t="str">
        <f t="shared" si="62"/>
        <v/>
      </c>
      <c r="C379" s="27" t="str">
        <f t="shared" si="63"/>
        <v/>
      </c>
      <c r="D379" s="27" t="str">
        <f t="shared" si="64"/>
        <v/>
      </c>
      <c r="E379" s="27" t="str">
        <f t="shared" si="65"/>
        <v/>
      </c>
      <c r="F379" s="25" t="str">
        <f>IF(A379&lt;&gt;"",SUM($E$10:E379),"")</f>
        <v/>
      </c>
      <c r="G379" s="27" t="str">
        <f t="shared" si="66"/>
        <v/>
      </c>
      <c r="I379" s="54" t="str">
        <f t="shared" si="67"/>
        <v/>
      </c>
      <c r="J379" s="6" t="str">
        <f t="shared" si="68"/>
        <v/>
      </c>
      <c r="K379" s="27" t="str">
        <f t="shared" si="69"/>
        <v/>
      </c>
      <c r="L379" s="27" t="str">
        <f t="shared" si="70"/>
        <v/>
      </c>
      <c r="M379" s="27" t="str">
        <f t="shared" si="71"/>
        <v/>
      </c>
      <c r="N379" s="25" t="str">
        <f>IF(I379&lt;&gt;"",SUM($M$10:M379),"")</f>
        <v/>
      </c>
      <c r="O379" s="27" t="str">
        <f t="shared" si="72"/>
        <v/>
      </c>
    </row>
    <row r="380" spans="1:15" x14ac:dyDescent="0.25">
      <c r="A380" s="54" t="str">
        <f t="shared" si="61"/>
        <v/>
      </c>
      <c r="B380" s="6" t="str">
        <f t="shared" si="62"/>
        <v/>
      </c>
      <c r="C380" s="27" t="str">
        <f t="shared" si="63"/>
        <v/>
      </c>
      <c r="D380" s="27" t="str">
        <f t="shared" si="64"/>
        <v/>
      </c>
      <c r="E380" s="27" t="str">
        <f t="shared" si="65"/>
        <v/>
      </c>
      <c r="F380" s="25" t="str">
        <f>IF(A380&lt;&gt;"",SUM($E$10:E380),"")</f>
        <v/>
      </c>
      <c r="G380" s="27" t="str">
        <f t="shared" si="66"/>
        <v/>
      </c>
      <c r="I380" s="54" t="str">
        <f t="shared" si="67"/>
        <v/>
      </c>
      <c r="J380" s="6" t="str">
        <f t="shared" si="68"/>
        <v/>
      </c>
      <c r="K380" s="27" t="str">
        <f t="shared" si="69"/>
        <v/>
      </c>
      <c r="L380" s="27" t="str">
        <f t="shared" si="70"/>
        <v/>
      </c>
      <c r="M380" s="27" t="str">
        <f t="shared" si="71"/>
        <v/>
      </c>
      <c r="N380" s="25" t="str">
        <f>IF(I380&lt;&gt;"",SUM($M$10:M380),"")</f>
        <v/>
      </c>
      <c r="O380" s="27" t="str">
        <f t="shared" si="72"/>
        <v/>
      </c>
    </row>
    <row r="381" spans="1:15" x14ac:dyDescent="0.25">
      <c r="A381" s="54" t="str">
        <f t="shared" si="61"/>
        <v/>
      </c>
      <c r="B381" s="6" t="str">
        <f t="shared" si="62"/>
        <v/>
      </c>
      <c r="C381" s="27" t="str">
        <f t="shared" si="63"/>
        <v/>
      </c>
      <c r="D381" s="27" t="str">
        <f t="shared" si="64"/>
        <v/>
      </c>
      <c r="E381" s="27" t="str">
        <f t="shared" si="65"/>
        <v/>
      </c>
      <c r="F381" s="25" t="str">
        <f>IF(A381&lt;&gt;"",SUM($E$10:E381),"")</f>
        <v/>
      </c>
      <c r="G381" s="27" t="str">
        <f t="shared" si="66"/>
        <v/>
      </c>
      <c r="I381" s="54" t="str">
        <f t="shared" si="67"/>
        <v/>
      </c>
      <c r="J381" s="6" t="str">
        <f t="shared" si="68"/>
        <v/>
      </c>
      <c r="K381" s="27" t="str">
        <f t="shared" si="69"/>
        <v/>
      </c>
      <c r="L381" s="27" t="str">
        <f t="shared" si="70"/>
        <v/>
      </c>
      <c r="M381" s="27" t="str">
        <f t="shared" si="71"/>
        <v/>
      </c>
      <c r="N381" s="25" t="str">
        <f>IF(I381&lt;&gt;"",SUM($M$10:M381),"")</f>
        <v/>
      </c>
      <c r="O381" s="27" t="str">
        <f t="shared" si="72"/>
        <v/>
      </c>
    </row>
    <row r="382" spans="1:15" x14ac:dyDescent="0.25">
      <c r="A382" s="54" t="str">
        <f t="shared" si="61"/>
        <v/>
      </c>
      <c r="B382" s="6" t="str">
        <f t="shared" si="62"/>
        <v/>
      </c>
      <c r="C382" s="27" t="str">
        <f t="shared" si="63"/>
        <v/>
      </c>
      <c r="D382" s="27" t="str">
        <f t="shared" si="64"/>
        <v/>
      </c>
      <c r="E382" s="27" t="str">
        <f t="shared" si="65"/>
        <v/>
      </c>
      <c r="F382" s="25" t="str">
        <f>IF(A382&lt;&gt;"",SUM($E$10:E382),"")</f>
        <v/>
      </c>
      <c r="G382" s="27" t="str">
        <f t="shared" si="66"/>
        <v/>
      </c>
      <c r="I382" s="54" t="str">
        <f t="shared" si="67"/>
        <v/>
      </c>
      <c r="J382" s="6" t="str">
        <f t="shared" si="68"/>
        <v/>
      </c>
      <c r="K382" s="27" t="str">
        <f t="shared" si="69"/>
        <v/>
      </c>
      <c r="L382" s="27" t="str">
        <f t="shared" si="70"/>
        <v/>
      </c>
      <c r="M382" s="27" t="str">
        <f t="shared" si="71"/>
        <v/>
      </c>
      <c r="N382" s="25" t="str">
        <f>IF(I382&lt;&gt;"",SUM($M$10:M382),"")</f>
        <v/>
      </c>
      <c r="O382" s="27" t="str">
        <f t="shared" si="72"/>
        <v/>
      </c>
    </row>
    <row r="383" spans="1:15" x14ac:dyDescent="0.25">
      <c r="A383" s="54" t="str">
        <f t="shared" si="61"/>
        <v/>
      </c>
      <c r="B383" s="6" t="str">
        <f t="shared" si="62"/>
        <v/>
      </c>
      <c r="C383" s="27" t="str">
        <f t="shared" si="63"/>
        <v/>
      </c>
      <c r="D383" s="27" t="str">
        <f t="shared" si="64"/>
        <v/>
      </c>
      <c r="E383" s="27" t="str">
        <f t="shared" si="65"/>
        <v/>
      </c>
      <c r="F383" s="25" t="str">
        <f>IF(A383&lt;&gt;"",SUM($E$10:E383),"")</f>
        <v/>
      </c>
      <c r="G383" s="27" t="str">
        <f t="shared" si="66"/>
        <v/>
      </c>
      <c r="I383" s="54" t="str">
        <f t="shared" si="67"/>
        <v/>
      </c>
      <c r="J383" s="6" t="str">
        <f t="shared" si="68"/>
        <v/>
      </c>
      <c r="K383" s="27" t="str">
        <f t="shared" si="69"/>
        <v/>
      </c>
      <c r="L383" s="27" t="str">
        <f t="shared" si="70"/>
        <v/>
      </c>
      <c r="M383" s="27" t="str">
        <f t="shared" si="71"/>
        <v/>
      </c>
      <c r="N383" s="25" t="str">
        <f>IF(I383&lt;&gt;"",SUM($M$10:M383),"")</f>
        <v/>
      </c>
      <c r="O383" s="27" t="str">
        <f t="shared" si="72"/>
        <v/>
      </c>
    </row>
    <row r="384" spans="1:15" x14ac:dyDescent="0.25">
      <c r="A384" s="54" t="str">
        <f t="shared" si="61"/>
        <v/>
      </c>
      <c r="B384" s="6" t="str">
        <f t="shared" si="62"/>
        <v/>
      </c>
      <c r="C384" s="27" t="str">
        <f t="shared" si="63"/>
        <v/>
      </c>
      <c r="D384" s="27" t="str">
        <f t="shared" si="64"/>
        <v/>
      </c>
      <c r="E384" s="27" t="str">
        <f t="shared" si="65"/>
        <v/>
      </c>
      <c r="F384" s="25" t="str">
        <f>IF(A384&lt;&gt;"",SUM($E$10:E384),"")</f>
        <v/>
      </c>
      <c r="G384" s="27" t="str">
        <f t="shared" si="66"/>
        <v/>
      </c>
      <c r="I384" s="54" t="str">
        <f t="shared" si="67"/>
        <v/>
      </c>
      <c r="J384" s="6" t="str">
        <f t="shared" si="68"/>
        <v/>
      </c>
      <c r="K384" s="27" t="str">
        <f t="shared" si="69"/>
        <v/>
      </c>
      <c r="L384" s="27" t="str">
        <f t="shared" si="70"/>
        <v/>
      </c>
      <c r="M384" s="27" t="str">
        <f t="shared" si="71"/>
        <v/>
      </c>
      <c r="N384" s="25" t="str">
        <f>IF(I384&lt;&gt;"",SUM($M$10:M384),"")</f>
        <v/>
      </c>
      <c r="O384" s="27" t="str">
        <f t="shared" si="72"/>
        <v/>
      </c>
    </row>
    <row r="385" spans="1:15" x14ac:dyDescent="0.25">
      <c r="A385" s="54" t="str">
        <f t="shared" si="61"/>
        <v/>
      </c>
      <c r="B385" s="6" t="str">
        <f t="shared" si="62"/>
        <v/>
      </c>
      <c r="C385" s="27" t="str">
        <f t="shared" si="63"/>
        <v/>
      </c>
      <c r="D385" s="27" t="str">
        <f t="shared" si="64"/>
        <v/>
      </c>
      <c r="E385" s="27" t="str">
        <f t="shared" si="65"/>
        <v/>
      </c>
      <c r="F385" s="25" t="str">
        <f>IF(A385&lt;&gt;"",SUM($E$10:E385),"")</f>
        <v/>
      </c>
      <c r="G385" s="27" t="str">
        <f t="shared" si="66"/>
        <v/>
      </c>
      <c r="I385" s="54" t="str">
        <f t="shared" si="67"/>
        <v/>
      </c>
      <c r="J385" s="6" t="str">
        <f t="shared" si="68"/>
        <v/>
      </c>
      <c r="K385" s="27" t="str">
        <f t="shared" si="69"/>
        <v/>
      </c>
      <c r="L385" s="27" t="str">
        <f t="shared" si="70"/>
        <v/>
      </c>
      <c r="M385" s="27" t="str">
        <f t="shared" si="71"/>
        <v/>
      </c>
      <c r="N385" s="25" t="str">
        <f>IF(I385&lt;&gt;"",SUM($M$10:M385),"")</f>
        <v/>
      </c>
      <c r="O385" s="27" t="str">
        <f t="shared" si="72"/>
        <v/>
      </c>
    </row>
    <row r="386" spans="1:15" x14ac:dyDescent="0.25">
      <c r="A386" s="54" t="str">
        <f t="shared" si="61"/>
        <v/>
      </c>
      <c r="B386" s="6" t="str">
        <f t="shared" si="62"/>
        <v/>
      </c>
      <c r="C386" s="27" t="str">
        <f t="shared" si="63"/>
        <v/>
      </c>
      <c r="D386" s="27" t="str">
        <f t="shared" si="64"/>
        <v/>
      </c>
      <c r="E386" s="27" t="str">
        <f t="shared" si="65"/>
        <v/>
      </c>
      <c r="F386" s="25" t="str">
        <f>IF(A386&lt;&gt;"",SUM($E$10:E386),"")</f>
        <v/>
      </c>
      <c r="G386" s="27" t="str">
        <f t="shared" si="66"/>
        <v/>
      </c>
      <c r="I386" s="54" t="str">
        <f t="shared" si="67"/>
        <v/>
      </c>
      <c r="J386" s="6" t="str">
        <f t="shared" si="68"/>
        <v/>
      </c>
      <c r="K386" s="27" t="str">
        <f t="shared" si="69"/>
        <v/>
      </c>
      <c r="L386" s="27" t="str">
        <f t="shared" si="70"/>
        <v/>
      </c>
      <c r="M386" s="27" t="str">
        <f t="shared" si="71"/>
        <v/>
      </c>
      <c r="N386" s="25" t="str">
        <f>IF(I386&lt;&gt;"",SUM($M$10:M386),"")</f>
        <v/>
      </c>
      <c r="O386" s="27" t="str">
        <f t="shared" si="72"/>
        <v/>
      </c>
    </row>
    <row r="387" spans="1:15" x14ac:dyDescent="0.25">
      <c r="A387" s="54" t="str">
        <f t="shared" si="61"/>
        <v/>
      </c>
      <c r="B387" s="6" t="str">
        <f t="shared" si="62"/>
        <v/>
      </c>
      <c r="C387" s="27" t="str">
        <f t="shared" si="63"/>
        <v/>
      </c>
      <c r="D387" s="27" t="str">
        <f t="shared" si="64"/>
        <v/>
      </c>
      <c r="E387" s="27" t="str">
        <f t="shared" si="65"/>
        <v/>
      </c>
      <c r="F387" s="25" t="str">
        <f>IF(A387&lt;&gt;"",SUM($E$10:E387),"")</f>
        <v/>
      </c>
      <c r="G387" s="27" t="str">
        <f t="shared" si="66"/>
        <v/>
      </c>
      <c r="I387" s="54" t="str">
        <f t="shared" si="67"/>
        <v/>
      </c>
      <c r="J387" s="6" t="str">
        <f t="shared" si="68"/>
        <v/>
      </c>
      <c r="K387" s="27" t="str">
        <f t="shared" si="69"/>
        <v/>
      </c>
      <c r="L387" s="27" t="str">
        <f t="shared" si="70"/>
        <v/>
      </c>
      <c r="M387" s="27" t="str">
        <f t="shared" si="71"/>
        <v/>
      </c>
      <c r="N387" s="25" t="str">
        <f>IF(I387&lt;&gt;"",SUM($M$10:M387),"")</f>
        <v/>
      </c>
      <c r="O387" s="27" t="str">
        <f t="shared" si="72"/>
        <v/>
      </c>
    </row>
    <row r="388" spans="1:15" x14ac:dyDescent="0.25">
      <c r="A388" s="54" t="str">
        <f t="shared" si="61"/>
        <v/>
      </c>
      <c r="B388" s="6" t="str">
        <f t="shared" si="62"/>
        <v/>
      </c>
      <c r="C388" s="27" t="str">
        <f t="shared" si="63"/>
        <v/>
      </c>
      <c r="D388" s="27" t="str">
        <f t="shared" si="64"/>
        <v/>
      </c>
      <c r="E388" s="27" t="str">
        <f t="shared" si="65"/>
        <v/>
      </c>
      <c r="F388" s="25" t="str">
        <f>IF(A388&lt;&gt;"",SUM($E$10:E388),"")</f>
        <v/>
      </c>
      <c r="G388" s="27" t="str">
        <f t="shared" si="66"/>
        <v/>
      </c>
      <c r="I388" s="54" t="str">
        <f t="shared" si="67"/>
        <v/>
      </c>
      <c r="J388" s="6" t="str">
        <f t="shared" si="68"/>
        <v/>
      </c>
      <c r="K388" s="27" t="str">
        <f t="shared" si="69"/>
        <v/>
      </c>
      <c r="L388" s="27" t="str">
        <f t="shared" si="70"/>
        <v/>
      </c>
      <c r="M388" s="27" t="str">
        <f t="shared" si="71"/>
        <v/>
      </c>
      <c r="N388" s="25" t="str">
        <f>IF(I388&lt;&gt;"",SUM($M$10:M388),"")</f>
        <v/>
      </c>
      <c r="O388" s="27" t="str">
        <f t="shared" si="72"/>
        <v/>
      </c>
    </row>
    <row r="389" spans="1:15" x14ac:dyDescent="0.25">
      <c r="A389" s="54" t="str">
        <f t="shared" si="61"/>
        <v/>
      </c>
      <c r="B389" s="6" t="str">
        <f t="shared" si="62"/>
        <v/>
      </c>
      <c r="C389" s="27" t="str">
        <f t="shared" si="63"/>
        <v/>
      </c>
      <c r="D389" s="27" t="str">
        <f t="shared" si="64"/>
        <v/>
      </c>
      <c r="E389" s="27" t="str">
        <f t="shared" si="65"/>
        <v/>
      </c>
      <c r="F389" s="25" t="str">
        <f>IF(A389&lt;&gt;"",SUM($E$10:E389),"")</f>
        <v/>
      </c>
      <c r="G389" s="27" t="str">
        <f t="shared" si="66"/>
        <v/>
      </c>
      <c r="I389" s="54" t="str">
        <f t="shared" si="67"/>
        <v/>
      </c>
      <c r="J389" s="6" t="str">
        <f t="shared" si="68"/>
        <v/>
      </c>
      <c r="K389" s="27" t="str">
        <f t="shared" si="69"/>
        <v/>
      </c>
      <c r="L389" s="27" t="str">
        <f t="shared" si="70"/>
        <v/>
      </c>
      <c r="M389" s="27" t="str">
        <f t="shared" si="71"/>
        <v/>
      </c>
      <c r="N389" s="25" t="str">
        <f>IF(I389&lt;&gt;"",SUM($M$10:M389),"")</f>
        <v/>
      </c>
      <c r="O389" s="27" t="str">
        <f t="shared" si="72"/>
        <v/>
      </c>
    </row>
    <row r="390" spans="1:15" x14ac:dyDescent="0.25">
      <c r="A390" s="54" t="str">
        <f t="shared" si="61"/>
        <v/>
      </c>
      <c r="B390" s="6" t="str">
        <f t="shared" si="62"/>
        <v/>
      </c>
      <c r="C390" s="27" t="str">
        <f t="shared" si="63"/>
        <v/>
      </c>
      <c r="D390" s="27" t="str">
        <f t="shared" si="64"/>
        <v/>
      </c>
      <c r="E390" s="27" t="str">
        <f t="shared" si="65"/>
        <v/>
      </c>
      <c r="F390" s="25" t="str">
        <f>IF(A390&lt;&gt;"",SUM($E$10:E390),"")</f>
        <v/>
      </c>
      <c r="G390" s="27" t="str">
        <f t="shared" si="66"/>
        <v/>
      </c>
      <c r="I390" s="54" t="str">
        <f t="shared" si="67"/>
        <v/>
      </c>
      <c r="J390" s="6" t="str">
        <f t="shared" si="68"/>
        <v/>
      </c>
      <c r="K390" s="27" t="str">
        <f t="shared" si="69"/>
        <v/>
      </c>
      <c r="L390" s="27" t="str">
        <f t="shared" si="70"/>
        <v/>
      </c>
      <c r="M390" s="27" t="str">
        <f t="shared" si="71"/>
        <v/>
      </c>
      <c r="N390" s="25" t="str">
        <f>IF(I390&lt;&gt;"",SUM($M$10:M390),"")</f>
        <v/>
      </c>
      <c r="O390" s="27" t="str">
        <f t="shared" si="72"/>
        <v/>
      </c>
    </row>
    <row r="391" spans="1:15" x14ac:dyDescent="0.25">
      <c r="A391" s="54" t="str">
        <f t="shared" si="61"/>
        <v/>
      </c>
      <c r="B391" s="6" t="str">
        <f t="shared" si="62"/>
        <v/>
      </c>
      <c r="C391" s="27" t="str">
        <f t="shared" si="63"/>
        <v/>
      </c>
      <c r="D391" s="27" t="str">
        <f t="shared" si="64"/>
        <v/>
      </c>
      <c r="E391" s="27" t="str">
        <f t="shared" si="65"/>
        <v/>
      </c>
      <c r="F391" s="25" t="str">
        <f>IF(A391&lt;&gt;"",SUM($E$10:E391),"")</f>
        <v/>
      </c>
      <c r="G391" s="27" t="str">
        <f t="shared" si="66"/>
        <v/>
      </c>
      <c r="I391" s="54" t="str">
        <f t="shared" si="67"/>
        <v/>
      </c>
      <c r="J391" s="6" t="str">
        <f t="shared" si="68"/>
        <v/>
      </c>
      <c r="K391" s="27" t="str">
        <f t="shared" si="69"/>
        <v/>
      </c>
      <c r="L391" s="27" t="str">
        <f t="shared" si="70"/>
        <v/>
      </c>
      <c r="M391" s="27" t="str">
        <f t="shared" si="71"/>
        <v/>
      </c>
      <c r="N391" s="25" t="str">
        <f>IF(I391&lt;&gt;"",SUM($M$10:M391),"")</f>
        <v/>
      </c>
      <c r="O391" s="27" t="str">
        <f t="shared" si="72"/>
        <v/>
      </c>
    </row>
    <row r="392" spans="1:15" x14ac:dyDescent="0.25">
      <c r="A392" s="54" t="str">
        <f t="shared" si="61"/>
        <v/>
      </c>
      <c r="B392" s="6" t="str">
        <f t="shared" si="62"/>
        <v/>
      </c>
      <c r="C392" s="27" t="str">
        <f t="shared" si="63"/>
        <v/>
      </c>
      <c r="D392" s="27" t="str">
        <f t="shared" si="64"/>
        <v/>
      </c>
      <c r="E392" s="27" t="str">
        <f t="shared" si="65"/>
        <v/>
      </c>
      <c r="F392" s="25" t="str">
        <f>IF(A392&lt;&gt;"",SUM($E$10:E392),"")</f>
        <v/>
      </c>
      <c r="G392" s="27" t="str">
        <f t="shared" si="66"/>
        <v/>
      </c>
      <c r="I392" s="54" t="str">
        <f t="shared" si="67"/>
        <v/>
      </c>
      <c r="J392" s="6" t="str">
        <f t="shared" si="68"/>
        <v/>
      </c>
      <c r="K392" s="27" t="str">
        <f t="shared" si="69"/>
        <v/>
      </c>
      <c r="L392" s="27" t="str">
        <f t="shared" si="70"/>
        <v/>
      </c>
      <c r="M392" s="27" t="str">
        <f t="shared" si="71"/>
        <v/>
      </c>
      <c r="N392" s="25" t="str">
        <f>IF(I392&lt;&gt;"",SUM($M$10:M392),"")</f>
        <v/>
      </c>
      <c r="O392" s="27" t="str">
        <f t="shared" si="72"/>
        <v/>
      </c>
    </row>
    <row r="393" spans="1:15" x14ac:dyDescent="0.25">
      <c r="A393" s="54" t="str">
        <f t="shared" si="61"/>
        <v/>
      </c>
      <c r="B393" s="6" t="str">
        <f t="shared" si="62"/>
        <v/>
      </c>
      <c r="C393" s="27" t="str">
        <f t="shared" si="63"/>
        <v/>
      </c>
      <c r="D393" s="27" t="str">
        <f t="shared" si="64"/>
        <v/>
      </c>
      <c r="E393" s="27" t="str">
        <f t="shared" si="65"/>
        <v/>
      </c>
      <c r="F393" s="25" t="str">
        <f>IF(A393&lt;&gt;"",SUM($E$10:E393),"")</f>
        <v/>
      </c>
      <c r="G393" s="27" t="str">
        <f t="shared" si="66"/>
        <v/>
      </c>
      <c r="I393" s="54" t="str">
        <f t="shared" si="67"/>
        <v/>
      </c>
      <c r="J393" s="6" t="str">
        <f t="shared" si="68"/>
        <v/>
      </c>
      <c r="K393" s="27" t="str">
        <f t="shared" si="69"/>
        <v/>
      </c>
      <c r="L393" s="27" t="str">
        <f t="shared" si="70"/>
        <v/>
      </c>
      <c r="M393" s="27" t="str">
        <f t="shared" si="71"/>
        <v/>
      </c>
      <c r="N393" s="25" t="str">
        <f>IF(I393&lt;&gt;"",SUM($M$10:M393),"")</f>
        <v/>
      </c>
      <c r="O393" s="27" t="str">
        <f t="shared" si="72"/>
        <v/>
      </c>
    </row>
    <row r="394" spans="1:15" x14ac:dyDescent="0.25">
      <c r="A394" s="54" t="str">
        <f t="shared" si="61"/>
        <v/>
      </c>
      <c r="B394" s="6" t="str">
        <f t="shared" si="62"/>
        <v/>
      </c>
      <c r="C394" s="27" t="str">
        <f t="shared" si="63"/>
        <v/>
      </c>
      <c r="D394" s="27" t="str">
        <f t="shared" si="64"/>
        <v/>
      </c>
      <c r="E394" s="27" t="str">
        <f t="shared" si="65"/>
        <v/>
      </c>
      <c r="F394" s="25" t="str">
        <f>IF(A394&lt;&gt;"",SUM($E$10:E394),"")</f>
        <v/>
      </c>
      <c r="G394" s="27" t="str">
        <f t="shared" si="66"/>
        <v/>
      </c>
      <c r="I394" s="54" t="str">
        <f t="shared" si="67"/>
        <v/>
      </c>
      <c r="J394" s="6" t="str">
        <f t="shared" si="68"/>
        <v/>
      </c>
      <c r="K394" s="27" t="str">
        <f t="shared" si="69"/>
        <v/>
      </c>
      <c r="L394" s="27" t="str">
        <f t="shared" si="70"/>
        <v/>
      </c>
      <c r="M394" s="27" t="str">
        <f t="shared" si="71"/>
        <v/>
      </c>
      <c r="N394" s="25" t="str">
        <f>IF(I394&lt;&gt;"",SUM($M$10:M394),"")</f>
        <v/>
      </c>
      <c r="O394" s="27" t="str">
        <f t="shared" si="72"/>
        <v/>
      </c>
    </row>
    <row r="395" spans="1:15" x14ac:dyDescent="0.25">
      <c r="A395" s="54" t="str">
        <f t="shared" si="61"/>
        <v/>
      </c>
      <c r="B395" s="6" t="str">
        <f t="shared" si="62"/>
        <v/>
      </c>
      <c r="C395" s="27" t="str">
        <f t="shared" si="63"/>
        <v/>
      </c>
      <c r="D395" s="27" t="str">
        <f t="shared" si="64"/>
        <v/>
      </c>
      <c r="E395" s="27" t="str">
        <f t="shared" si="65"/>
        <v/>
      </c>
      <c r="F395" s="25" t="str">
        <f>IF(A395&lt;&gt;"",SUM($E$10:E395),"")</f>
        <v/>
      </c>
      <c r="G395" s="27" t="str">
        <f t="shared" si="66"/>
        <v/>
      </c>
      <c r="I395" s="54" t="str">
        <f t="shared" si="67"/>
        <v/>
      </c>
      <c r="J395" s="6" t="str">
        <f t="shared" si="68"/>
        <v/>
      </c>
      <c r="K395" s="27" t="str">
        <f t="shared" si="69"/>
        <v/>
      </c>
      <c r="L395" s="27" t="str">
        <f t="shared" si="70"/>
        <v/>
      </c>
      <c r="M395" s="27" t="str">
        <f t="shared" si="71"/>
        <v/>
      </c>
      <c r="N395" s="25" t="str">
        <f>IF(I395&lt;&gt;"",SUM($M$10:M395),"")</f>
        <v/>
      </c>
      <c r="O395" s="27" t="str">
        <f t="shared" si="72"/>
        <v/>
      </c>
    </row>
    <row r="396" spans="1:15" x14ac:dyDescent="0.25">
      <c r="A396" s="54" t="str">
        <f t="shared" ref="A396:A459" si="73">IF(A395&lt;$G$4,A395+1,"")</f>
        <v/>
      </c>
      <c r="B396" s="6" t="str">
        <f t="shared" ref="B396:B459" si="74">IF(A396&lt;&gt;"",EDATE($C$7,A396*12/$G$3),"")</f>
        <v/>
      </c>
      <c r="C396" s="27" t="str">
        <f t="shared" ref="C396:C459" si="75">IF(A396&lt;&gt;"",$G$5,"")</f>
        <v/>
      </c>
      <c r="D396" s="27" t="str">
        <f t="shared" ref="D396:D459" si="76">IF(A396&lt;&gt;"",G395*$G$6,"")</f>
        <v/>
      </c>
      <c r="E396" s="27" t="str">
        <f t="shared" ref="E396:E459" si="77">IF(A396&lt;&gt;"",C396-D396,"")</f>
        <v/>
      </c>
      <c r="F396" s="25" t="str">
        <f>IF(A396&lt;&gt;"",SUM($E$10:E396),"")</f>
        <v/>
      </c>
      <c r="G396" s="27" t="str">
        <f t="shared" ref="G396:G459" si="78">IF(A396&lt;&gt;"",$C$3-F396,"")</f>
        <v/>
      </c>
      <c r="I396" s="54" t="str">
        <f t="shared" ref="I396:I459" si="79">IF(I395&lt;$G$4,I395+1,"")</f>
        <v/>
      </c>
      <c r="J396" s="6" t="str">
        <f t="shared" ref="J396:J459" si="80">IF(I396&lt;&gt;"",EDATE($C$7,I396*12/$G$3),"")</f>
        <v/>
      </c>
      <c r="K396" s="27" t="str">
        <f t="shared" ref="K396:K459" si="81">C396</f>
        <v/>
      </c>
      <c r="L396" s="27" t="str">
        <f t="shared" ref="L396:L459" si="82">IF(I396&lt;&gt;"",O395*$O$6,"")</f>
        <v/>
      </c>
      <c r="M396" s="27" t="str">
        <f t="shared" ref="M396:M459" si="83">IF(I396&lt;&gt;"",K396-L396,"")</f>
        <v/>
      </c>
      <c r="N396" s="25" t="str">
        <f>IF(I396&lt;&gt;"",SUM($M$10:M396),"")</f>
        <v/>
      </c>
      <c r="O396" s="27" t="str">
        <f t="shared" ref="O396:O459" si="84">IF(I396&lt;&gt;"",O395-M396,"")</f>
        <v/>
      </c>
    </row>
    <row r="397" spans="1:15" x14ac:dyDescent="0.25">
      <c r="A397" s="54" t="str">
        <f t="shared" si="73"/>
        <v/>
      </c>
      <c r="B397" s="6" t="str">
        <f t="shared" si="74"/>
        <v/>
      </c>
      <c r="C397" s="27" t="str">
        <f t="shared" si="75"/>
        <v/>
      </c>
      <c r="D397" s="27" t="str">
        <f t="shared" si="76"/>
        <v/>
      </c>
      <c r="E397" s="27" t="str">
        <f t="shared" si="77"/>
        <v/>
      </c>
      <c r="F397" s="25" t="str">
        <f>IF(A397&lt;&gt;"",SUM($E$10:E397),"")</f>
        <v/>
      </c>
      <c r="G397" s="27" t="str">
        <f t="shared" si="78"/>
        <v/>
      </c>
      <c r="I397" s="54" t="str">
        <f t="shared" si="79"/>
        <v/>
      </c>
      <c r="J397" s="6" t="str">
        <f t="shared" si="80"/>
        <v/>
      </c>
      <c r="K397" s="27" t="str">
        <f t="shared" si="81"/>
        <v/>
      </c>
      <c r="L397" s="27" t="str">
        <f t="shared" si="82"/>
        <v/>
      </c>
      <c r="M397" s="27" t="str">
        <f t="shared" si="83"/>
        <v/>
      </c>
      <c r="N397" s="25" t="str">
        <f>IF(I397&lt;&gt;"",SUM($M$10:M397),"")</f>
        <v/>
      </c>
      <c r="O397" s="27" t="str">
        <f t="shared" si="84"/>
        <v/>
      </c>
    </row>
    <row r="398" spans="1:15" x14ac:dyDescent="0.25">
      <c r="A398" s="54" t="str">
        <f t="shared" si="73"/>
        <v/>
      </c>
      <c r="B398" s="6" t="str">
        <f t="shared" si="74"/>
        <v/>
      </c>
      <c r="C398" s="27" t="str">
        <f t="shared" si="75"/>
        <v/>
      </c>
      <c r="D398" s="27" t="str">
        <f t="shared" si="76"/>
        <v/>
      </c>
      <c r="E398" s="27" t="str">
        <f t="shared" si="77"/>
        <v/>
      </c>
      <c r="F398" s="25" t="str">
        <f>IF(A398&lt;&gt;"",SUM($E$10:E398),"")</f>
        <v/>
      </c>
      <c r="G398" s="27" t="str">
        <f t="shared" si="78"/>
        <v/>
      </c>
      <c r="I398" s="54" t="str">
        <f t="shared" si="79"/>
        <v/>
      </c>
      <c r="J398" s="6" t="str">
        <f t="shared" si="80"/>
        <v/>
      </c>
      <c r="K398" s="27" t="str">
        <f t="shared" si="81"/>
        <v/>
      </c>
      <c r="L398" s="27" t="str">
        <f t="shared" si="82"/>
        <v/>
      </c>
      <c r="M398" s="27" t="str">
        <f t="shared" si="83"/>
        <v/>
      </c>
      <c r="N398" s="25" t="str">
        <f>IF(I398&lt;&gt;"",SUM($M$10:M398),"")</f>
        <v/>
      </c>
      <c r="O398" s="27" t="str">
        <f t="shared" si="84"/>
        <v/>
      </c>
    </row>
    <row r="399" spans="1:15" x14ac:dyDescent="0.25">
      <c r="A399" s="54" t="str">
        <f t="shared" si="73"/>
        <v/>
      </c>
      <c r="B399" s="6" t="str">
        <f t="shared" si="74"/>
        <v/>
      </c>
      <c r="C399" s="27" t="str">
        <f t="shared" si="75"/>
        <v/>
      </c>
      <c r="D399" s="27" t="str">
        <f t="shared" si="76"/>
        <v/>
      </c>
      <c r="E399" s="27" t="str">
        <f t="shared" si="77"/>
        <v/>
      </c>
      <c r="F399" s="25" t="str">
        <f>IF(A399&lt;&gt;"",SUM($E$10:E399),"")</f>
        <v/>
      </c>
      <c r="G399" s="27" t="str">
        <f t="shared" si="78"/>
        <v/>
      </c>
      <c r="I399" s="54" t="str">
        <f t="shared" si="79"/>
        <v/>
      </c>
      <c r="J399" s="6" t="str">
        <f t="shared" si="80"/>
        <v/>
      </c>
      <c r="K399" s="27" t="str">
        <f t="shared" si="81"/>
        <v/>
      </c>
      <c r="L399" s="27" t="str">
        <f t="shared" si="82"/>
        <v/>
      </c>
      <c r="M399" s="27" t="str">
        <f t="shared" si="83"/>
        <v/>
      </c>
      <c r="N399" s="25" t="str">
        <f>IF(I399&lt;&gt;"",SUM($M$10:M399),"")</f>
        <v/>
      </c>
      <c r="O399" s="27" t="str">
        <f t="shared" si="84"/>
        <v/>
      </c>
    </row>
    <row r="400" spans="1:15" x14ac:dyDescent="0.25">
      <c r="A400" s="54" t="str">
        <f t="shared" si="73"/>
        <v/>
      </c>
      <c r="B400" s="6" t="str">
        <f t="shared" si="74"/>
        <v/>
      </c>
      <c r="C400" s="27" t="str">
        <f t="shared" si="75"/>
        <v/>
      </c>
      <c r="D400" s="27" t="str">
        <f t="shared" si="76"/>
        <v/>
      </c>
      <c r="E400" s="27" t="str">
        <f t="shared" si="77"/>
        <v/>
      </c>
      <c r="F400" s="25" t="str">
        <f>IF(A400&lt;&gt;"",SUM($E$10:E400),"")</f>
        <v/>
      </c>
      <c r="G400" s="27" t="str">
        <f t="shared" si="78"/>
        <v/>
      </c>
      <c r="I400" s="54" t="str">
        <f t="shared" si="79"/>
        <v/>
      </c>
      <c r="J400" s="6" t="str">
        <f t="shared" si="80"/>
        <v/>
      </c>
      <c r="K400" s="27" t="str">
        <f t="shared" si="81"/>
        <v/>
      </c>
      <c r="L400" s="27" t="str">
        <f t="shared" si="82"/>
        <v/>
      </c>
      <c r="M400" s="27" t="str">
        <f t="shared" si="83"/>
        <v/>
      </c>
      <c r="N400" s="25" t="str">
        <f>IF(I400&lt;&gt;"",SUM($M$10:M400),"")</f>
        <v/>
      </c>
      <c r="O400" s="27" t="str">
        <f t="shared" si="84"/>
        <v/>
      </c>
    </row>
    <row r="401" spans="1:15" x14ac:dyDescent="0.25">
      <c r="A401" s="54" t="str">
        <f t="shared" si="73"/>
        <v/>
      </c>
      <c r="B401" s="6" t="str">
        <f t="shared" si="74"/>
        <v/>
      </c>
      <c r="C401" s="27" t="str">
        <f t="shared" si="75"/>
        <v/>
      </c>
      <c r="D401" s="27" t="str">
        <f t="shared" si="76"/>
        <v/>
      </c>
      <c r="E401" s="27" t="str">
        <f t="shared" si="77"/>
        <v/>
      </c>
      <c r="F401" s="25" t="str">
        <f>IF(A401&lt;&gt;"",SUM($E$10:E401),"")</f>
        <v/>
      </c>
      <c r="G401" s="27" t="str">
        <f t="shared" si="78"/>
        <v/>
      </c>
      <c r="I401" s="54" t="str">
        <f t="shared" si="79"/>
        <v/>
      </c>
      <c r="J401" s="6" t="str">
        <f t="shared" si="80"/>
        <v/>
      </c>
      <c r="K401" s="27" t="str">
        <f t="shared" si="81"/>
        <v/>
      </c>
      <c r="L401" s="27" t="str">
        <f t="shared" si="82"/>
        <v/>
      </c>
      <c r="M401" s="27" t="str">
        <f t="shared" si="83"/>
        <v/>
      </c>
      <c r="N401" s="25" t="str">
        <f>IF(I401&lt;&gt;"",SUM($M$10:M401),"")</f>
        <v/>
      </c>
      <c r="O401" s="27" t="str">
        <f t="shared" si="84"/>
        <v/>
      </c>
    </row>
    <row r="402" spans="1:15" x14ac:dyDescent="0.25">
      <c r="A402" s="54" t="str">
        <f t="shared" si="73"/>
        <v/>
      </c>
      <c r="B402" s="6" t="str">
        <f t="shared" si="74"/>
        <v/>
      </c>
      <c r="C402" s="27" t="str">
        <f t="shared" si="75"/>
        <v/>
      </c>
      <c r="D402" s="27" t="str">
        <f t="shared" si="76"/>
        <v/>
      </c>
      <c r="E402" s="27" t="str">
        <f t="shared" si="77"/>
        <v/>
      </c>
      <c r="F402" s="25" t="str">
        <f>IF(A402&lt;&gt;"",SUM($E$10:E402),"")</f>
        <v/>
      </c>
      <c r="G402" s="27" t="str">
        <f t="shared" si="78"/>
        <v/>
      </c>
      <c r="I402" s="54" t="str">
        <f t="shared" si="79"/>
        <v/>
      </c>
      <c r="J402" s="6" t="str">
        <f t="shared" si="80"/>
        <v/>
      </c>
      <c r="K402" s="27" t="str">
        <f t="shared" si="81"/>
        <v/>
      </c>
      <c r="L402" s="27" t="str">
        <f t="shared" si="82"/>
        <v/>
      </c>
      <c r="M402" s="27" t="str">
        <f t="shared" si="83"/>
        <v/>
      </c>
      <c r="N402" s="25" t="str">
        <f>IF(I402&lt;&gt;"",SUM($M$10:M402),"")</f>
        <v/>
      </c>
      <c r="O402" s="27" t="str">
        <f t="shared" si="84"/>
        <v/>
      </c>
    </row>
    <row r="403" spans="1:15" x14ac:dyDescent="0.25">
      <c r="A403" s="54" t="str">
        <f t="shared" si="73"/>
        <v/>
      </c>
      <c r="B403" s="6" t="str">
        <f t="shared" si="74"/>
        <v/>
      </c>
      <c r="C403" s="27" t="str">
        <f t="shared" si="75"/>
        <v/>
      </c>
      <c r="D403" s="27" t="str">
        <f t="shared" si="76"/>
        <v/>
      </c>
      <c r="E403" s="27" t="str">
        <f t="shared" si="77"/>
        <v/>
      </c>
      <c r="F403" s="25" t="str">
        <f>IF(A403&lt;&gt;"",SUM($E$10:E403),"")</f>
        <v/>
      </c>
      <c r="G403" s="27" t="str">
        <f t="shared" si="78"/>
        <v/>
      </c>
      <c r="I403" s="54" t="str">
        <f t="shared" si="79"/>
        <v/>
      </c>
      <c r="J403" s="6" t="str">
        <f t="shared" si="80"/>
        <v/>
      </c>
      <c r="K403" s="27" t="str">
        <f t="shared" si="81"/>
        <v/>
      </c>
      <c r="L403" s="27" t="str">
        <f t="shared" si="82"/>
        <v/>
      </c>
      <c r="M403" s="27" t="str">
        <f t="shared" si="83"/>
        <v/>
      </c>
      <c r="N403" s="25" t="str">
        <f>IF(I403&lt;&gt;"",SUM($M$10:M403),"")</f>
        <v/>
      </c>
      <c r="O403" s="27" t="str">
        <f t="shared" si="84"/>
        <v/>
      </c>
    </row>
    <row r="404" spans="1:15" x14ac:dyDescent="0.25">
      <c r="A404" s="54" t="str">
        <f t="shared" si="73"/>
        <v/>
      </c>
      <c r="B404" s="6" t="str">
        <f t="shared" si="74"/>
        <v/>
      </c>
      <c r="C404" s="27" t="str">
        <f t="shared" si="75"/>
        <v/>
      </c>
      <c r="D404" s="27" t="str">
        <f t="shared" si="76"/>
        <v/>
      </c>
      <c r="E404" s="27" t="str">
        <f t="shared" si="77"/>
        <v/>
      </c>
      <c r="F404" s="25" t="str">
        <f>IF(A404&lt;&gt;"",SUM($E$10:E404),"")</f>
        <v/>
      </c>
      <c r="G404" s="27" t="str">
        <f t="shared" si="78"/>
        <v/>
      </c>
      <c r="I404" s="54" t="str">
        <f t="shared" si="79"/>
        <v/>
      </c>
      <c r="J404" s="6" t="str">
        <f t="shared" si="80"/>
        <v/>
      </c>
      <c r="K404" s="27" t="str">
        <f t="shared" si="81"/>
        <v/>
      </c>
      <c r="L404" s="27" t="str">
        <f t="shared" si="82"/>
        <v/>
      </c>
      <c r="M404" s="27" t="str">
        <f t="shared" si="83"/>
        <v/>
      </c>
      <c r="N404" s="25" t="str">
        <f>IF(I404&lt;&gt;"",SUM($M$10:M404),"")</f>
        <v/>
      </c>
      <c r="O404" s="27" t="str">
        <f t="shared" si="84"/>
        <v/>
      </c>
    </row>
    <row r="405" spans="1:15" x14ac:dyDescent="0.25">
      <c r="A405" s="54" t="str">
        <f t="shared" si="73"/>
        <v/>
      </c>
      <c r="B405" s="6" t="str">
        <f t="shared" si="74"/>
        <v/>
      </c>
      <c r="C405" s="27" t="str">
        <f t="shared" si="75"/>
        <v/>
      </c>
      <c r="D405" s="27" t="str">
        <f t="shared" si="76"/>
        <v/>
      </c>
      <c r="E405" s="27" t="str">
        <f t="shared" si="77"/>
        <v/>
      </c>
      <c r="F405" s="25" t="str">
        <f>IF(A405&lt;&gt;"",SUM($E$10:E405),"")</f>
        <v/>
      </c>
      <c r="G405" s="27" t="str">
        <f t="shared" si="78"/>
        <v/>
      </c>
      <c r="I405" s="54" t="str">
        <f t="shared" si="79"/>
        <v/>
      </c>
      <c r="J405" s="6" t="str">
        <f t="shared" si="80"/>
        <v/>
      </c>
      <c r="K405" s="27" t="str">
        <f t="shared" si="81"/>
        <v/>
      </c>
      <c r="L405" s="27" t="str">
        <f t="shared" si="82"/>
        <v/>
      </c>
      <c r="M405" s="27" t="str">
        <f t="shared" si="83"/>
        <v/>
      </c>
      <c r="N405" s="25" t="str">
        <f>IF(I405&lt;&gt;"",SUM($M$10:M405),"")</f>
        <v/>
      </c>
      <c r="O405" s="27" t="str">
        <f t="shared" si="84"/>
        <v/>
      </c>
    </row>
    <row r="406" spans="1:15" x14ac:dyDescent="0.25">
      <c r="A406" s="54" t="str">
        <f t="shared" si="73"/>
        <v/>
      </c>
      <c r="B406" s="6" t="str">
        <f t="shared" si="74"/>
        <v/>
      </c>
      <c r="C406" s="27" t="str">
        <f t="shared" si="75"/>
        <v/>
      </c>
      <c r="D406" s="27" t="str">
        <f t="shared" si="76"/>
        <v/>
      </c>
      <c r="E406" s="27" t="str">
        <f t="shared" si="77"/>
        <v/>
      </c>
      <c r="F406" s="25" t="str">
        <f>IF(A406&lt;&gt;"",SUM($E$10:E406),"")</f>
        <v/>
      </c>
      <c r="G406" s="27" t="str">
        <f t="shared" si="78"/>
        <v/>
      </c>
      <c r="I406" s="54" t="str">
        <f t="shared" si="79"/>
        <v/>
      </c>
      <c r="J406" s="6" t="str">
        <f t="shared" si="80"/>
        <v/>
      </c>
      <c r="K406" s="27" t="str">
        <f t="shared" si="81"/>
        <v/>
      </c>
      <c r="L406" s="27" t="str">
        <f t="shared" si="82"/>
        <v/>
      </c>
      <c r="M406" s="27" t="str">
        <f t="shared" si="83"/>
        <v/>
      </c>
      <c r="N406" s="25" t="str">
        <f>IF(I406&lt;&gt;"",SUM($M$10:M406),"")</f>
        <v/>
      </c>
      <c r="O406" s="27" t="str">
        <f t="shared" si="84"/>
        <v/>
      </c>
    </row>
    <row r="407" spans="1:15" x14ac:dyDescent="0.25">
      <c r="A407" s="54" t="str">
        <f t="shared" si="73"/>
        <v/>
      </c>
      <c r="B407" s="6" t="str">
        <f t="shared" si="74"/>
        <v/>
      </c>
      <c r="C407" s="27" t="str">
        <f t="shared" si="75"/>
        <v/>
      </c>
      <c r="D407" s="27" t="str">
        <f t="shared" si="76"/>
        <v/>
      </c>
      <c r="E407" s="27" t="str">
        <f t="shared" si="77"/>
        <v/>
      </c>
      <c r="F407" s="25" t="str">
        <f>IF(A407&lt;&gt;"",SUM($E$10:E407),"")</f>
        <v/>
      </c>
      <c r="G407" s="27" t="str">
        <f t="shared" si="78"/>
        <v/>
      </c>
      <c r="I407" s="54" t="str">
        <f t="shared" si="79"/>
        <v/>
      </c>
      <c r="J407" s="6" t="str">
        <f t="shared" si="80"/>
        <v/>
      </c>
      <c r="K407" s="27" t="str">
        <f t="shared" si="81"/>
        <v/>
      </c>
      <c r="L407" s="27" t="str">
        <f t="shared" si="82"/>
        <v/>
      </c>
      <c r="M407" s="27" t="str">
        <f t="shared" si="83"/>
        <v/>
      </c>
      <c r="N407" s="25" t="str">
        <f>IF(I407&lt;&gt;"",SUM($M$10:M407),"")</f>
        <v/>
      </c>
      <c r="O407" s="27" t="str">
        <f t="shared" si="84"/>
        <v/>
      </c>
    </row>
    <row r="408" spans="1:15" x14ac:dyDescent="0.25">
      <c r="A408" s="54" t="str">
        <f t="shared" si="73"/>
        <v/>
      </c>
      <c r="B408" s="6" t="str">
        <f t="shared" si="74"/>
        <v/>
      </c>
      <c r="C408" s="27" t="str">
        <f t="shared" si="75"/>
        <v/>
      </c>
      <c r="D408" s="27" t="str">
        <f t="shared" si="76"/>
        <v/>
      </c>
      <c r="E408" s="27" t="str">
        <f t="shared" si="77"/>
        <v/>
      </c>
      <c r="F408" s="25" t="str">
        <f>IF(A408&lt;&gt;"",SUM($E$10:E408),"")</f>
        <v/>
      </c>
      <c r="G408" s="27" t="str">
        <f t="shared" si="78"/>
        <v/>
      </c>
      <c r="I408" s="54" t="str">
        <f t="shared" si="79"/>
        <v/>
      </c>
      <c r="J408" s="6" t="str">
        <f t="shared" si="80"/>
        <v/>
      </c>
      <c r="K408" s="27" t="str">
        <f t="shared" si="81"/>
        <v/>
      </c>
      <c r="L408" s="27" t="str">
        <f t="shared" si="82"/>
        <v/>
      </c>
      <c r="M408" s="27" t="str">
        <f t="shared" si="83"/>
        <v/>
      </c>
      <c r="N408" s="25" t="str">
        <f>IF(I408&lt;&gt;"",SUM($M$10:M408),"")</f>
        <v/>
      </c>
      <c r="O408" s="27" t="str">
        <f t="shared" si="84"/>
        <v/>
      </c>
    </row>
    <row r="409" spans="1:15" x14ac:dyDescent="0.25">
      <c r="A409" s="54" t="str">
        <f t="shared" si="73"/>
        <v/>
      </c>
      <c r="B409" s="6" t="str">
        <f t="shared" si="74"/>
        <v/>
      </c>
      <c r="C409" s="27" t="str">
        <f t="shared" si="75"/>
        <v/>
      </c>
      <c r="D409" s="27" t="str">
        <f t="shared" si="76"/>
        <v/>
      </c>
      <c r="E409" s="27" t="str">
        <f t="shared" si="77"/>
        <v/>
      </c>
      <c r="F409" s="25" t="str">
        <f>IF(A409&lt;&gt;"",SUM($E$10:E409),"")</f>
        <v/>
      </c>
      <c r="G409" s="27" t="str">
        <f t="shared" si="78"/>
        <v/>
      </c>
      <c r="I409" s="54" t="str">
        <f t="shared" si="79"/>
        <v/>
      </c>
      <c r="J409" s="6" t="str">
        <f t="shared" si="80"/>
        <v/>
      </c>
      <c r="K409" s="27" t="str">
        <f t="shared" si="81"/>
        <v/>
      </c>
      <c r="L409" s="27" t="str">
        <f t="shared" si="82"/>
        <v/>
      </c>
      <c r="M409" s="27" t="str">
        <f t="shared" si="83"/>
        <v/>
      </c>
      <c r="N409" s="25" t="str">
        <f>IF(I409&lt;&gt;"",SUM($M$10:M409),"")</f>
        <v/>
      </c>
      <c r="O409" s="27" t="str">
        <f t="shared" si="84"/>
        <v/>
      </c>
    </row>
    <row r="410" spans="1:15" x14ac:dyDescent="0.25">
      <c r="A410" s="54" t="str">
        <f t="shared" si="73"/>
        <v/>
      </c>
      <c r="B410" s="6" t="str">
        <f t="shared" si="74"/>
        <v/>
      </c>
      <c r="C410" s="27" t="str">
        <f t="shared" si="75"/>
        <v/>
      </c>
      <c r="D410" s="27" t="str">
        <f t="shared" si="76"/>
        <v/>
      </c>
      <c r="E410" s="27" t="str">
        <f t="shared" si="77"/>
        <v/>
      </c>
      <c r="F410" s="25" t="str">
        <f>IF(A410&lt;&gt;"",SUM($E$10:E410),"")</f>
        <v/>
      </c>
      <c r="G410" s="27" t="str">
        <f t="shared" si="78"/>
        <v/>
      </c>
      <c r="I410" s="54" t="str">
        <f t="shared" si="79"/>
        <v/>
      </c>
      <c r="J410" s="6" t="str">
        <f t="shared" si="80"/>
        <v/>
      </c>
      <c r="K410" s="27" t="str">
        <f t="shared" si="81"/>
        <v/>
      </c>
      <c r="L410" s="27" t="str">
        <f t="shared" si="82"/>
        <v/>
      </c>
      <c r="M410" s="27" t="str">
        <f t="shared" si="83"/>
        <v/>
      </c>
      <c r="N410" s="25" t="str">
        <f>IF(I410&lt;&gt;"",SUM($M$10:M410),"")</f>
        <v/>
      </c>
      <c r="O410" s="27" t="str">
        <f t="shared" si="84"/>
        <v/>
      </c>
    </row>
    <row r="411" spans="1:15" x14ac:dyDescent="0.25">
      <c r="A411" s="54" t="str">
        <f t="shared" si="73"/>
        <v/>
      </c>
      <c r="B411" s="6" t="str">
        <f t="shared" si="74"/>
        <v/>
      </c>
      <c r="C411" s="27" t="str">
        <f t="shared" si="75"/>
        <v/>
      </c>
      <c r="D411" s="27" t="str">
        <f t="shared" si="76"/>
        <v/>
      </c>
      <c r="E411" s="27" t="str">
        <f t="shared" si="77"/>
        <v/>
      </c>
      <c r="F411" s="25" t="str">
        <f>IF(A411&lt;&gt;"",SUM($E$10:E411),"")</f>
        <v/>
      </c>
      <c r="G411" s="27" t="str">
        <f t="shared" si="78"/>
        <v/>
      </c>
      <c r="I411" s="54" t="str">
        <f t="shared" si="79"/>
        <v/>
      </c>
      <c r="J411" s="6" t="str">
        <f t="shared" si="80"/>
        <v/>
      </c>
      <c r="K411" s="27" t="str">
        <f t="shared" si="81"/>
        <v/>
      </c>
      <c r="L411" s="27" t="str">
        <f t="shared" si="82"/>
        <v/>
      </c>
      <c r="M411" s="27" t="str">
        <f t="shared" si="83"/>
        <v/>
      </c>
      <c r="N411" s="25" t="str">
        <f>IF(I411&lt;&gt;"",SUM($M$10:M411),"")</f>
        <v/>
      </c>
      <c r="O411" s="27" t="str">
        <f t="shared" si="84"/>
        <v/>
      </c>
    </row>
    <row r="412" spans="1:15" x14ac:dyDescent="0.25">
      <c r="A412" s="54" t="str">
        <f t="shared" si="73"/>
        <v/>
      </c>
      <c r="B412" s="6" t="str">
        <f t="shared" si="74"/>
        <v/>
      </c>
      <c r="C412" s="27" t="str">
        <f t="shared" si="75"/>
        <v/>
      </c>
      <c r="D412" s="27" t="str">
        <f t="shared" si="76"/>
        <v/>
      </c>
      <c r="E412" s="27" t="str">
        <f t="shared" si="77"/>
        <v/>
      </c>
      <c r="F412" s="25" t="str">
        <f>IF(A412&lt;&gt;"",SUM($E$10:E412),"")</f>
        <v/>
      </c>
      <c r="G412" s="27" t="str">
        <f t="shared" si="78"/>
        <v/>
      </c>
      <c r="I412" s="54" t="str">
        <f t="shared" si="79"/>
        <v/>
      </c>
      <c r="J412" s="6" t="str">
        <f t="shared" si="80"/>
        <v/>
      </c>
      <c r="K412" s="27" t="str">
        <f t="shared" si="81"/>
        <v/>
      </c>
      <c r="L412" s="27" t="str">
        <f t="shared" si="82"/>
        <v/>
      </c>
      <c r="M412" s="27" t="str">
        <f t="shared" si="83"/>
        <v/>
      </c>
      <c r="N412" s="25" t="str">
        <f>IF(I412&lt;&gt;"",SUM($M$10:M412),"")</f>
        <v/>
      </c>
      <c r="O412" s="27" t="str">
        <f t="shared" si="84"/>
        <v/>
      </c>
    </row>
    <row r="413" spans="1:15" x14ac:dyDescent="0.25">
      <c r="A413" s="54" t="str">
        <f t="shared" si="73"/>
        <v/>
      </c>
      <c r="B413" s="6" t="str">
        <f t="shared" si="74"/>
        <v/>
      </c>
      <c r="C413" s="27" t="str">
        <f t="shared" si="75"/>
        <v/>
      </c>
      <c r="D413" s="27" t="str">
        <f t="shared" si="76"/>
        <v/>
      </c>
      <c r="E413" s="27" t="str">
        <f t="shared" si="77"/>
        <v/>
      </c>
      <c r="F413" s="25" t="str">
        <f>IF(A413&lt;&gt;"",SUM($E$10:E413),"")</f>
        <v/>
      </c>
      <c r="G413" s="27" t="str">
        <f t="shared" si="78"/>
        <v/>
      </c>
      <c r="I413" s="54" t="str">
        <f t="shared" si="79"/>
        <v/>
      </c>
      <c r="J413" s="6" t="str">
        <f t="shared" si="80"/>
        <v/>
      </c>
      <c r="K413" s="27" t="str">
        <f t="shared" si="81"/>
        <v/>
      </c>
      <c r="L413" s="27" t="str">
        <f t="shared" si="82"/>
        <v/>
      </c>
      <c r="M413" s="27" t="str">
        <f t="shared" si="83"/>
        <v/>
      </c>
      <c r="N413" s="25" t="str">
        <f>IF(I413&lt;&gt;"",SUM($M$10:M413),"")</f>
        <v/>
      </c>
      <c r="O413" s="27" t="str">
        <f t="shared" si="84"/>
        <v/>
      </c>
    </row>
    <row r="414" spans="1:15" x14ac:dyDescent="0.25">
      <c r="A414" s="54" t="str">
        <f t="shared" si="73"/>
        <v/>
      </c>
      <c r="B414" s="6" t="str">
        <f t="shared" si="74"/>
        <v/>
      </c>
      <c r="C414" s="27" t="str">
        <f t="shared" si="75"/>
        <v/>
      </c>
      <c r="D414" s="27" t="str">
        <f t="shared" si="76"/>
        <v/>
      </c>
      <c r="E414" s="27" t="str">
        <f t="shared" si="77"/>
        <v/>
      </c>
      <c r="F414" s="25" t="str">
        <f>IF(A414&lt;&gt;"",SUM($E$10:E414),"")</f>
        <v/>
      </c>
      <c r="G414" s="27" t="str">
        <f t="shared" si="78"/>
        <v/>
      </c>
      <c r="I414" s="54" t="str">
        <f t="shared" si="79"/>
        <v/>
      </c>
      <c r="J414" s="6" t="str">
        <f t="shared" si="80"/>
        <v/>
      </c>
      <c r="K414" s="27" t="str">
        <f t="shared" si="81"/>
        <v/>
      </c>
      <c r="L414" s="27" t="str">
        <f t="shared" si="82"/>
        <v/>
      </c>
      <c r="M414" s="27" t="str">
        <f t="shared" si="83"/>
        <v/>
      </c>
      <c r="N414" s="25" t="str">
        <f>IF(I414&lt;&gt;"",SUM($M$10:M414),"")</f>
        <v/>
      </c>
      <c r="O414" s="27" t="str">
        <f t="shared" si="84"/>
        <v/>
      </c>
    </row>
    <row r="415" spans="1:15" x14ac:dyDescent="0.25">
      <c r="A415" s="54" t="str">
        <f t="shared" si="73"/>
        <v/>
      </c>
      <c r="B415" s="6" t="str">
        <f t="shared" si="74"/>
        <v/>
      </c>
      <c r="C415" s="27" t="str">
        <f t="shared" si="75"/>
        <v/>
      </c>
      <c r="D415" s="27" t="str">
        <f t="shared" si="76"/>
        <v/>
      </c>
      <c r="E415" s="27" t="str">
        <f t="shared" si="77"/>
        <v/>
      </c>
      <c r="F415" s="25" t="str">
        <f>IF(A415&lt;&gt;"",SUM($E$10:E415),"")</f>
        <v/>
      </c>
      <c r="G415" s="27" t="str">
        <f t="shared" si="78"/>
        <v/>
      </c>
      <c r="I415" s="54" t="str">
        <f t="shared" si="79"/>
        <v/>
      </c>
      <c r="J415" s="6" t="str">
        <f t="shared" si="80"/>
        <v/>
      </c>
      <c r="K415" s="27" t="str">
        <f t="shared" si="81"/>
        <v/>
      </c>
      <c r="L415" s="27" t="str">
        <f t="shared" si="82"/>
        <v/>
      </c>
      <c r="M415" s="27" t="str">
        <f t="shared" si="83"/>
        <v/>
      </c>
      <c r="N415" s="25" t="str">
        <f>IF(I415&lt;&gt;"",SUM($M$10:M415),"")</f>
        <v/>
      </c>
      <c r="O415" s="27" t="str">
        <f t="shared" si="84"/>
        <v/>
      </c>
    </row>
    <row r="416" spans="1:15" x14ac:dyDescent="0.25">
      <c r="A416" s="54" t="str">
        <f t="shared" si="73"/>
        <v/>
      </c>
      <c r="B416" s="6" t="str">
        <f t="shared" si="74"/>
        <v/>
      </c>
      <c r="C416" s="27" t="str">
        <f t="shared" si="75"/>
        <v/>
      </c>
      <c r="D416" s="27" t="str">
        <f t="shared" si="76"/>
        <v/>
      </c>
      <c r="E416" s="27" t="str">
        <f t="shared" si="77"/>
        <v/>
      </c>
      <c r="F416" s="25" t="str">
        <f>IF(A416&lt;&gt;"",SUM($E$10:E416),"")</f>
        <v/>
      </c>
      <c r="G416" s="27" t="str">
        <f t="shared" si="78"/>
        <v/>
      </c>
      <c r="I416" s="54" t="str">
        <f t="shared" si="79"/>
        <v/>
      </c>
      <c r="J416" s="6" t="str">
        <f t="shared" si="80"/>
        <v/>
      </c>
      <c r="K416" s="27" t="str">
        <f t="shared" si="81"/>
        <v/>
      </c>
      <c r="L416" s="27" t="str">
        <f t="shared" si="82"/>
        <v/>
      </c>
      <c r="M416" s="27" t="str">
        <f t="shared" si="83"/>
        <v/>
      </c>
      <c r="N416" s="25" t="str">
        <f>IF(I416&lt;&gt;"",SUM($M$10:M416),"")</f>
        <v/>
      </c>
      <c r="O416" s="27" t="str">
        <f t="shared" si="84"/>
        <v/>
      </c>
    </row>
    <row r="417" spans="1:15" x14ac:dyDescent="0.25">
      <c r="A417" s="54" t="str">
        <f t="shared" si="73"/>
        <v/>
      </c>
      <c r="B417" s="6" t="str">
        <f t="shared" si="74"/>
        <v/>
      </c>
      <c r="C417" s="27" t="str">
        <f t="shared" si="75"/>
        <v/>
      </c>
      <c r="D417" s="27" t="str">
        <f t="shared" si="76"/>
        <v/>
      </c>
      <c r="E417" s="27" t="str">
        <f t="shared" si="77"/>
        <v/>
      </c>
      <c r="F417" s="25" t="str">
        <f>IF(A417&lt;&gt;"",SUM($E$10:E417),"")</f>
        <v/>
      </c>
      <c r="G417" s="27" t="str">
        <f t="shared" si="78"/>
        <v/>
      </c>
      <c r="I417" s="54" t="str">
        <f t="shared" si="79"/>
        <v/>
      </c>
      <c r="J417" s="6" t="str">
        <f t="shared" si="80"/>
        <v/>
      </c>
      <c r="K417" s="27" t="str">
        <f t="shared" si="81"/>
        <v/>
      </c>
      <c r="L417" s="27" t="str">
        <f t="shared" si="82"/>
        <v/>
      </c>
      <c r="M417" s="27" t="str">
        <f t="shared" si="83"/>
        <v/>
      </c>
      <c r="N417" s="25" t="str">
        <f>IF(I417&lt;&gt;"",SUM($M$10:M417),"")</f>
        <v/>
      </c>
      <c r="O417" s="27" t="str">
        <f t="shared" si="84"/>
        <v/>
      </c>
    </row>
    <row r="418" spans="1:15" x14ac:dyDescent="0.25">
      <c r="A418" s="54" t="str">
        <f t="shared" si="73"/>
        <v/>
      </c>
      <c r="B418" s="6" t="str">
        <f t="shared" si="74"/>
        <v/>
      </c>
      <c r="C418" s="27" t="str">
        <f t="shared" si="75"/>
        <v/>
      </c>
      <c r="D418" s="27" t="str">
        <f t="shared" si="76"/>
        <v/>
      </c>
      <c r="E418" s="27" t="str">
        <f t="shared" si="77"/>
        <v/>
      </c>
      <c r="F418" s="25" t="str">
        <f>IF(A418&lt;&gt;"",SUM($E$10:E418),"")</f>
        <v/>
      </c>
      <c r="G418" s="27" t="str">
        <f t="shared" si="78"/>
        <v/>
      </c>
      <c r="I418" s="54" t="str">
        <f t="shared" si="79"/>
        <v/>
      </c>
      <c r="J418" s="6" t="str">
        <f t="shared" si="80"/>
        <v/>
      </c>
      <c r="K418" s="27" t="str">
        <f t="shared" si="81"/>
        <v/>
      </c>
      <c r="L418" s="27" t="str">
        <f t="shared" si="82"/>
        <v/>
      </c>
      <c r="M418" s="27" t="str">
        <f t="shared" si="83"/>
        <v/>
      </c>
      <c r="N418" s="25" t="str">
        <f>IF(I418&lt;&gt;"",SUM($M$10:M418),"")</f>
        <v/>
      </c>
      <c r="O418" s="27" t="str">
        <f t="shared" si="84"/>
        <v/>
      </c>
    </row>
    <row r="419" spans="1:15" x14ac:dyDescent="0.25">
      <c r="A419" s="54" t="str">
        <f t="shared" si="73"/>
        <v/>
      </c>
      <c r="B419" s="6" t="str">
        <f t="shared" si="74"/>
        <v/>
      </c>
      <c r="C419" s="27" t="str">
        <f t="shared" si="75"/>
        <v/>
      </c>
      <c r="D419" s="27" t="str">
        <f t="shared" si="76"/>
        <v/>
      </c>
      <c r="E419" s="27" t="str">
        <f t="shared" si="77"/>
        <v/>
      </c>
      <c r="F419" s="25" t="str">
        <f>IF(A419&lt;&gt;"",SUM($E$10:E419),"")</f>
        <v/>
      </c>
      <c r="G419" s="27" t="str">
        <f t="shared" si="78"/>
        <v/>
      </c>
      <c r="I419" s="54" t="str">
        <f t="shared" si="79"/>
        <v/>
      </c>
      <c r="J419" s="6" t="str">
        <f t="shared" si="80"/>
        <v/>
      </c>
      <c r="K419" s="27" t="str">
        <f t="shared" si="81"/>
        <v/>
      </c>
      <c r="L419" s="27" t="str">
        <f t="shared" si="82"/>
        <v/>
      </c>
      <c r="M419" s="27" t="str">
        <f t="shared" si="83"/>
        <v/>
      </c>
      <c r="N419" s="25" t="str">
        <f>IF(I419&lt;&gt;"",SUM($M$10:M419),"")</f>
        <v/>
      </c>
      <c r="O419" s="27" t="str">
        <f t="shared" si="84"/>
        <v/>
      </c>
    </row>
    <row r="420" spans="1:15" x14ac:dyDescent="0.25">
      <c r="A420" s="54" t="str">
        <f t="shared" si="73"/>
        <v/>
      </c>
      <c r="B420" s="6" t="str">
        <f t="shared" si="74"/>
        <v/>
      </c>
      <c r="C420" s="27" t="str">
        <f t="shared" si="75"/>
        <v/>
      </c>
      <c r="D420" s="27" t="str">
        <f t="shared" si="76"/>
        <v/>
      </c>
      <c r="E420" s="27" t="str">
        <f t="shared" si="77"/>
        <v/>
      </c>
      <c r="F420" s="25" t="str">
        <f>IF(A420&lt;&gt;"",SUM($E$10:E420),"")</f>
        <v/>
      </c>
      <c r="G420" s="27" t="str">
        <f t="shared" si="78"/>
        <v/>
      </c>
      <c r="I420" s="54" t="str">
        <f t="shared" si="79"/>
        <v/>
      </c>
      <c r="J420" s="6" t="str">
        <f t="shared" si="80"/>
        <v/>
      </c>
      <c r="K420" s="27" t="str">
        <f t="shared" si="81"/>
        <v/>
      </c>
      <c r="L420" s="27" t="str">
        <f t="shared" si="82"/>
        <v/>
      </c>
      <c r="M420" s="27" t="str">
        <f t="shared" si="83"/>
        <v/>
      </c>
      <c r="N420" s="25" t="str">
        <f>IF(I420&lt;&gt;"",SUM($M$10:M420),"")</f>
        <v/>
      </c>
      <c r="O420" s="27" t="str">
        <f t="shared" si="84"/>
        <v/>
      </c>
    </row>
    <row r="421" spans="1:15" x14ac:dyDescent="0.25">
      <c r="A421" s="54" t="str">
        <f t="shared" si="73"/>
        <v/>
      </c>
      <c r="B421" s="6" t="str">
        <f t="shared" si="74"/>
        <v/>
      </c>
      <c r="C421" s="27" t="str">
        <f t="shared" si="75"/>
        <v/>
      </c>
      <c r="D421" s="27" t="str">
        <f t="shared" si="76"/>
        <v/>
      </c>
      <c r="E421" s="27" t="str">
        <f t="shared" si="77"/>
        <v/>
      </c>
      <c r="F421" s="25" t="str">
        <f>IF(A421&lt;&gt;"",SUM($E$10:E421),"")</f>
        <v/>
      </c>
      <c r="G421" s="27" t="str">
        <f t="shared" si="78"/>
        <v/>
      </c>
      <c r="I421" s="54" t="str">
        <f t="shared" si="79"/>
        <v/>
      </c>
      <c r="J421" s="6" t="str">
        <f t="shared" si="80"/>
        <v/>
      </c>
      <c r="K421" s="27" t="str">
        <f t="shared" si="81"/>
        <v/>
      </c>
      <c r="L421" s="27" t="str">
        <f t="shared" si="82"/>
        <v/>
      </c>
      <c r="M421" s="27" t="str">
        <f t="shared" si="83"/>
        <v/>
      </c>
      <c r="N421" s="25" t="str">
        <f>IF(I421&lt;&gt;"",SUM($M$10:M421),"")</f>
        <v/>
      </c>
      <c r="O421" s="27" t="str">
        <f t="shared" si="84"/>
        <v/>
      </c>
    </row>
    <row r="422" spans="1:15" x14ac:dyDescent="0.25">
      <c r="A422" s="54" t="str">
        <f t="shared" si="73"/>
        <v/>
      </c>
      <c r="B422" s="6" t="str">
        <f t="shared" si="74"/>
        <v/>
      </c>
      <c r="C422" s="27" t="str">
        <f t="shared" si="75"/>
        <v/>
      </c>
      <c r="D422" s="27" t="str">
        <f t="shared" si="76"/>
        <v/>
      </c>
      <c r="E422" s="27" t="str">
        <f t="shared" si="77"/>
        <v/>
      </c>
      <c r="F422" s="25" t="str">
        <f>IF(A422&lt;&gt;"",SUM($E$10:E422),"")</f>
        <v/>
      </c>
      <c r="G422" s="27" t="str">
        <f t="shared" si="78"/>
        <v/>
      </c>
      <c r="I422" s="54" t="str">
        <f t="shared" si="79"/>
        <v/>
      </c>
      <c r="J422" s="6" t="str">
        <f t="shared" si="80"/>
        <v/>
      </c>
      <c r="K422" s="27" t="str">
        <f t="shared" si="81"/>
        <v/>
      </c>
      <c r="L422" s="27" t="str">
        <f t="shared" si="82"/>
        <v/>
      </c>
      <c r="M422" s="27" t="str">
        <f t="shared" si="83"/>
        <v/>
      </c>
      <c r="N422" s="25" t="str">
        <f>IF(I422&lt;&gt;"",SUM($M$10:M422),"")</f>
        <v/>
      </c>
      <c r="O422" s="27" t="str">
        <f t="shared" si="84"/>
        <v/>
      </c>
    </row>
    <row r="423" spans="1:15" x14ac:dyDescent="0.25">
      <c r="A423" s="54" t="str">
        <f t="shared" si="73"/>
        <v/>
      </c>
      <c r="B423" s="6" t="str">
        <f t="shared" si="74"/>
        <v/>
      </c>
      <c r="C423" s="27" t="str">
        <f t="shared" si="75"/>
        <v/>
      </c>
      <c r="D423" s="27" t="str">
        <f t="shared" si="76"/>
        <v/>
      </c>
      <c r="E423" s="27" t="str">
        <f t="shared" si="77"/>
        <v/>
      </c>
      <c r="F423" s="25" t="str">
        <f>IF(A423&lt;&gt;"",SUM($E$10:E423),"")</f>
        <v/>
      </c>
      <c r="G423" s="27" t="str">
        <f t="shared" si="78"/>
        <v/>
      </c>
      <c r="I423" s="54" t="str">
        <f t="shared" si="79"/>
        <v/>
      </c>
      <c r="J423" s="6" t="str">
        <f t="shared" si="80"/>
        <v/>
      </c>
      <c r="K423" s="27" t="str">
        <f t="shared" si="81"/>
        <v/>
      </c>
      <c r="L423" s="27" t="str">
        <f t="shared" si="82"/>
        <v/>
      </c>
      <c r="M423" s="27" t="str">
        <f t="shared" si="83"/>
        <v/>
      </c>
      <c r="N423" s="25" t="str">
        <f>IF(I423&lt;&gt;"",SUM($M$10:M423),"")</f>
        <v/>
      </c>
      <c r="O423" s="27" t="str">
        <f t="shared" si="84"/>
        <v/>
      </c>
    </row>
    <row r="424" spans="1:15" x14ac:dyDescent="0.25">
      <c r="A424" s="54" t="str">
        <f t="shared" si="73"/>
        <v/>
      </c>
      <c r="B424" s="6" t="str">
        <f t="shared" si="74"/>
        <v/>
      </c>
      <c r="C424" s="27" t="str">
        <f t="shared" si="75"/>
        <v/>
      </c>
      <c r="D424" s="27" t="str">
        <f t="shared" si="76"/>
        <v/>
      </c>
      <c r="E424" s="27" t="str">
        <f t="shared" si="77"/>
        <v/>
      </c>
      <c r="F424" s="25" t="str">
        <f>IF(A424&lt;&gt;"",SUM($E$10:E424),"")</f>
        <v/>
      </c>
      <c r="G424" s="27" t="str">
        <f t="shared" si="78"/>
        <v/>
      </c>
      <c r="I424" s="54" t="str">
        <f t="shared" si="79"/>
        <v/>
      </c>
      <c r="J424" s="6" t="str">
        <f t="shared" si="80"/>
        <v/>
      </c>
      <c r="K424" s="27" t="str">
        <f t="shared" si="81"/>
        <v/>
      </c>
      <c r="L424" s="27" t="str">
        <f t="shared" si="82"/>
        <v/>
      </c>
      <c r="M424" s="27" t="str">
        <f t="shared" si="83"/>
        <v/>
      </c>
      <c r="N424" s="25" t="str">
        <f>IF(I424&lt;&gt;"",SUM($M$10:M424),"")</f>
        <v/>
      </c>
      <c r="O424" s="27" t="str">
        <f t="shared" si="84"/>
        <v/>
      </c>
    </row>
    <row r="425" spans="1:15" x14ac:dyDescent="0.25">
      <c r="A425" s="54" t="str">
        <f t="shared" si="73"/>
        <v/>
      </c>
      <c r="B425" s="6" t="str">
        <f t="shared" si="74"/>
        <v/>
      </c>
      <c r="C425" s="27" t="str">
        <f t="shared" si="75"/>
        <v/>
      </c>
      <c r="D425" s="27" t="str">
        <f t="shared" si="76"/>
        <v/>
      </c>
      <c r="E425" s="27" t="str">
        <f t="shared" si="77"/>
        <v/>
      </c>
      <c r="F425" s="25" t="str">
        <f>IF(A425&lt;&gt;"",SUM($E$10:E425),"")</f>
        <v/>
      </c>
      <c r="G425" s="27" t="str">
        <f t="shared" si="78"/>
        <v/>
      </c>
      <c r="I425" s="54" t="str">
        <f t="shared" si="79"/>
        <v/>
      </c>
      <c r="J425" s="6" t="str">
        <f t="shared" si="80"/>
        <v/>
      </c>
      <c r="K425" s="27" t="str">
        <f t="shared" si="81"/>
        <v/>
      </c>
      <c r="L425" s="27" t="str">
        <f t="shared" si="82"/>
        <v/>
      </c>
      <c r="M425" s="27" t="str">
        <f t="shared" si="83"/>
        <v/>
      </c>
      <c r="N425" s="25" t="str">
        <f>IF(I425&lt;&gt;"",SUM($M$10:M425),"")</f>
        <v/>
      </c>
      <c r="O425" s="27" t="str">
        <f t="shared" si="84"/>
        <v/>
      </c>
    </row>
    <row r="426" spans="1:15" x14ac:dyDescent="0.25">
      <c r="A426" s="54" t="str">
        <f t="shared" si="73"/>
        <v/>
      </c>
      <c r="B426" s="6" t="str">
        <f t="shared" si="74"/>
        <v/>
      </c>
      <c r="C426" s="27" t="str">
        <f t="shared" si="75"/>
        <v/>
      </c>
      <c r="D426" s="27" t="str">
        <f t="shared" si="76"/>
        <v/>
      </c>
      <c r="E426" s="27" t="str">
        <f t="shared" si="77"/>
        <v/>
      </c>
      <c r="F426" s="25" t="str">
        <f>IF(A426&lt;&gt;"",SUM($E$10:E426),"")</f>
        <v/>
      </c>
      <c r="G426" s="27" t="str">
        <f t="shared" si="78"/>
        <v/>
      </c>
      <c r="I426" s="54" t="str">
        <f t="shared" si="79"/>
        <v/>
      </c>
      <c r="J426" s="6" t="str">
        <f t="shared" si="80"/>
        <v/>
      </c>
      <c r="K426" s="27" t="str">
        <f t="shared" si="81"/>
        <v/>
      </c>
      <c r="L426" s="27" t="str">
        <f t="shared" si="82"/>
        <v/>
      </c>
      <c r="M426" s="27" t="str">
        <f t="shared" si="83"/>
        <v/>
      </c>
      <c r="N426" s="25" t="str">
        <f>IF(I426&lt;&gt;"",SUM($M$10:M426),"")</f>
        <v/>
      </c>
      <c r="O426" s="27" t="str">
        <f t="shared" si="84"/>
        <v/>
      </c>
    </row>
    <row r="427" spans="1:15" x14ac:dyDescent="0.25">
      <c r="A427" s="54" t="str">
        <f t="shared" si="73"/>
        <v/>
      </c>
      <c r="B427" s="6" t="str">
        <f t="shared" si="74"/>
        <v/>
      </c>
      <c r="C427" s="27" t="str">
        <f t="shared" si="75"/>
        <v/>
      </c>
      <c r="D427" s="27" t="str">
        <f t="shared" si="76"/>
        <v/>
      </c>
      <c r="E427" s="27" t="str">
        <f t="shared" si="77"/>
        <v/>
      </c>
      <c r="F427" s="25" t="str">
        <f>IF(A427&lt;&gt;"",SUM($E$10:E427),"")</f>
        <v/>
      </c>
      <c r="G427" s="27" t="str">
        <f t="shared" si="78"/>
        <v/>
      </c>
      <c r="I427" s="54" t="str">
        <f t="shared" si="79"/>
        <v/>
      </c>
      <c r="J427" s="6" t="str">
        <f t="shared" si="80"/>
        <v/>
      </c>
      <c r="K427" s="27" t="str">
        <f t="shared" si="81"/>
        <v/>
      </c>
      <c r="L427" s="27" t="str">
        <f t="shared" si="82"/>
        <v/>
      </c>
      <c r="M427" s="27" t="str">
        <f t="shared" si="83"/>
        <v/>
      </c>
      <c r="N427" s="25" t="str">
        <f>IF(I427&lt;&gt;"",SUM($M$10:M427),"")</f>
        <v/>
      </c>
      <c r="O427" s="27" t="str">
        <f t="shared" si="84"/>
        <v/>
      </c>
    </row>
    <row r="428" spans="1:15" x14ac:dyDescent="0.25">
      <c r="A428" s="54" t="str">
        <f t="shared" si="73"/>
        <v/>
      </c>
      <c r="B428" s="6" t="str">
        <f t="shared" si="74"/>
        <v/>
      </c>
      <c r="C428" s="27" t="str">
        <f t="shared" si="75"/>
        <v/>
      </c>
      <c r="D428" s="27" t="str">
        <f t="shared" si="76"/>
        <v/>
      </c>
      <c r="E428" s="27" t="str">
        <f t="shared" si="77"/>
        <v/>
      </c>
      <c r="F428" s="25" t="str">
        <f>IF(A428&lt;&gt;"",SUM($E$10:E428),"")</f>
        <v/>
      </c>
      <c r="G428" s="27" t="str">
        <f t="shared" si="78"/>
        <v/>
      </c>
      <c r="I428" s="54" t="str">
        <f t="shared" si="79"/>
        <v/>
      </c>
      <c r="J428" s="6" t="str">
        <f t="shared" si="80"/>
        <v/>
      </c>
      <c r="K428" s="27" t="str">
        <f t="shared" si="81"/>
        <v/>
      </c>
      <c r="L428" s="27" t="str">
        <f t="shared" si="82"/>
        <v/>
      </c>
      <c r="M428" s="27" t="str">
        <f t="shared" si="83"/>
        <v/>
      </c>
      <c r="N428" s="25" t="str">
        <f>IF(I428&lt;&gt;"",SUM($M$10:M428),"")</f>
        <v/>
      </c>
      <c r="O428" s="27" t="str">
        <f t="shared" si="84"/>
        <v/>
      </c>
    </row>
    <row r="429" spans="1:15" x14ac:dyDescent="0.25">
      <c r="A429" s="54" t="str">
        <f t="shared" si="73"/>
        <v/>
      </c>
      <c r="B429" s="6" t="str">
        <f t="shared" si="74"/>
        <v/>
      </c>
      <c r="C429" s="27" t="str">
        <f t="shared" si="75"/>
        <v/>
      </c>
      <c r="D429" s="27" t="str">
        <f t="shared" si="76"/>
        <v/>
      </c>
      <c r="E429" s="27" t="str">
        <f t="shared" si="77"/>
        <v/>
      </c>
      <c r="F429" s="25" t="str">
        <f>IF(A429&lt;&gt;"",SUM($E$10:E429),"")</f>
        <v/>
      </c>
      <c r="G429" s="27" t="str">
        <f t="shared" si="78"/>
        <v/>
      </c>
      <c r="I429" s="54" t="str">
        <f t="shared" si="79"/>
        <v/>
      </c>
      <c r="J429" s="6" t="str">
        <f t="shared" si="80"/>
        <v/>
      </c>
      <c r="K429" s="27" t="str">
        <f t="shared" si="81"/>
        <v/>
      </c>
      <c r="L429" s="27" t="str">
        <f t="shared" si="82"/>
        <v/>
      </c>
      <c r="M429" s="27" t="str">
        <f t="shared" si="83"/>
        <v/>
      </c>
      <c r="N429" s="25" t="str">
        <f>IF(I429&lt;&gt;"",SUM($M$10:M429),"")</f>
        <v/>
      </c>
      <c r="O429" s="27" t="str">
        <f t="shared" si="84"/>
        <v/>
      </c>
    </row>
    <row r="430" spans="1:15" x14ac:dyDescent="0.25">
      <c r="A430" s="54" t="str">
        <f t="shared" si="73"/>
        <v/>
      </c>
      <c r="B430" s="6" t="str">
        <f t="shared" si="74"/>
        <v/>
      </c>
      <c r="C430" s="27" t="str">
        <f t="shared" si="75"/>
        <v/>
      </c>
      <c r="D430" s="27" t="str">
        <f t="shared" si="76"/>
        <v/>
      </c>
      <c r="E430" s="27" t="str">
        <f t="shared" si="77"/>
        <v/>
      </c>
      <c r="F430" s="25" t="str">
        <f>IF(A430&lt;&gt;"",SUM($E$10:E430),"")</f>
        <v/>
      </c>
      <c r="G430" s="27" t="str">
        <f t="shared" si="78"/>
        <v/>
      </c>
      <c r="I430" s="54" t="str">
        <f t="shared" si="79"/>
        <v/>
      </c>
      <c r="J430" s="6" t="str">
        <f t="shared" si="80"/>
        <v/>
      </c>
      <c r="K430" s="27" t="str">
        <f t="shared" si="81"/>
        <v/>
      </c>
      <c r="L430" s="27" t="str">
        <f t="shared" si="82"/>
        <v/>
      </c>
      <c r="M430" s="27" t="str">
        <f t="shared" si="83"/>
        <v/>
      </c>
      <c r="N430" s="25" t="str">
        <f>IF(I430&lt;&gt;"",SUM($M$10:M430),"")</f>
        <v/>
      </c>
      <c r="O430" s="27" t="str">
        <f t="shared" si="84"/>
        <v/>
      </c>
    </row>
    <row r="431" spans="1:15" x14ac:dyDescent="0.25">
      <c r="A431" s="54" t="str">
        <f t="shared" si="73"/>
        <v/>
      </c>
      <c r="B431" s="6" t="str">
        <f t="shared" si="74"/>
        <v/>
      </c>
      <c r="C431" s="27" t="str">
        <f t="shared" si="75"/>
        <v/>
      </c>
      <c r="D431" s="27" t="str">
        <f t="shared" si="76"/>
        <v/>
      </c>
      <c r="E431" s="27" t="str">
        <f t="shared" si="77"/>
        <v/>
      </c>
      <c r="F431" s="25" t="str">
        <f>IF(A431&lt;&gt;"",SUM($E$10:E431),"")</f>
        <v/>
      </c>
      <c r="G431" s="27" t="str">
        <f t="shared" si="78"/>
        <v/>
      </c>
      <c r="I431" s="54" t="str">
        <f t="shared" si="79"/>
        <v/>
      </c>
      <c r="J431" s="6" t="str">
        <f t="shared" si="80"/>
        <v/>
      </c>
      <c r="K431" s="27" t="str">
        <f t="shared" si="81"/>
        <v/>
      </c>
      <c r="L431" s="27" t="str">
        <f t="shared" si="82"/>
        <v/>
      </c>
      <c r="M431" s="27" t="str">
        <f t="shared" si="83"/>
        <v/>
      </c>
      <c r="N431" s="25" t="str">
        <f>IF(I431&lt;&gt;"",SUM($M$10:M431),"")</f>
        <v/>
      </c>
      <c r="O431" s="27" t="str">
        <f t="shared" si="84"/>
        <v/>
      </c>
    </row>
    <row r="432" spans="1:15" x14ac:dyDescent="0.25">
      <c r="A432" s="54" t="str">
        <f t="shared" si="73"/>
        <v/>
      </c>
      <c r="B432" s="6" t="str">
        <f t="shared" si="74"/>
        <v/>
      </c>
      <c r="C432" s="27" t="str">
        <f t="shared" si="75"/>
        <v/>
      </c>
      <c r="D432" s="27" t="str">
        <f t="shared" si="76"/>
        <v/>
      </c>
      <c r="E432" s="27" t="str">
        <f t="shared" si="77"/>
        <v/>
      </c>
      <c r="F432" s="25" t="str">
        <f>IF(A432&lt;&gt;"",SUM($E$10:E432),"")</f>
        <v/>
      </c>
      <c r="G432" s="27" t="str">
        <f t="shared" si="78"/>
        <v/>
      </c>
      <c r="I432" s="54" t="str">
        <f t="shared" si="79"/>
        <v/>
      </c>
      <c r="J432" s="6" t="str">
        <f t="shared" si="80"/>
        <v/>
      </c>
      <c r="K432" s="27" t="str">
        <f t="shared" si="81"/>
        <v/>
      </c>
      <c r="L432" s="27" t="str">
        <f t="shared" si="82"/>
        <v/>
      </c>
      <c r="M432" s="27" t="str">
        <f t="shared" si="83"/>
        <v/>
      </c>
      <c r="N432" s="25" t="str">
        <f>IF(I432&lt;&gt;"",SUM($M$10:M432),"")</f>
        <v/>
      </c>
      <c r="O432" s="27" t="str">
        <f t="shared" si="84"/>
        <v/>
      </c>
    </row>
    <row r="433" spans="1:15" x14ac:dyDescent="0.25">
      <c r="A433" s="54" t="str">
        <f t="shared" si="73"/>
        <v/>
      </c>
      <c r="B433" s="6" t="str">
        <f t="shared" si="74"/>
        <v/>
      </c>
      <c r="C433" s="27" t="str">
        <f t="shared" si="75"/>
        <v/>
      </c>
      <c r="D433" s="27" t="str">
        <f t="shared" si="76"/>
        <v/>
      </c>
      <c r="E433" s="27" t="str">
        <f t="shared" si="77"/>
        <v/>
      </c>
      <c r="F433" s="25" t="str">
        <f>IF(A433&lt;&gt;"",SUM($E$10:E433),"")</f>
        <v/>
      </c>
      <c r="G433" s="27" t="str">
        <f t="shared" si="78"/>
        <v/>
      </c>
      <c r="I433" s="54" t="str">
        <f t="shared" si="79"/>
        <v/>
      </c>
      <c r="J433" s="6" t="str">
        <f t="shared" si="80"/>
        <v/>
      </c>
      <c r="K433" s="27" t="str">
        <f t="shared" si="81"/>
        <v/>
      </c>
      <c r="L433" s="27" t="str">
        <f t="shared" si="82"/>
        <v/>
      </c>
      <c r="M433" s="27" t="str">
        <f t="shared" si="83"/>
        <v/>
      </c>
      <c r="N433" s="25" t="str">
        <f>IF(I433&lt;&gt;"",SUM($M$10:M433),"")</f>
        <v/>
      </c>
      <c r="O433" s="27" t="str">
        <f t="shared" si="84"/>
        <v/>
      </c>
    </row>
    <row r="434" spans="1:15" x14ac:dyDescent="0.25">
      <c r="A434" s="54" t="str">
        <f t="shared" si="73"/>
        <v/>
      </c>
      <c r="B434" s="6" t="str">
        <f t="shared" si="74"/>
        <v/>
      </c>
      <c r="C434" s="27" t="str">
        <f t="shared" si="75"/>
        <v/>
      </c>
      <c r="D434" s="27" t="str">
        <f t="shared" si="76"/>
        <v/>
      </c>
      <c r="E434" s="27" t="str">
        <f t="shared" si="77"/>
        <v/>
      </c>
      <c r="F434" s="25" t="str">
        <f>IF(A434&lt;&gt;"",SUM($E$10:E434),"")</f>
        <v/>
      </c>
      <c r="G434" s="27" t="str">
        <f t="shared" si="78"/>
        <v/>
      </c>
      <c r="I434" s="54" t="str">
        <f t="shared" si="79"/>
        <v/>
      </c>
      <c r="J434" s="6" t="str">
        <f t="shared" si="80"/>
        <v/>
      </c>
      <c r="K434" s="27" t="str">
        <f t="shared" si="81"/>
        <v/>
      </c>
      <c r="L434" s="27" t="str">
        <f t="shared" si="82"/>
        <v/>
      </c>
      <c r="M434" s="27" t="str">
        <f t="shared" si="83"/>
        <v/>
      </c>
      <c r="N434" s="25" t="str">
        <f>IF(I434&lt;&gt;"",SUM($M$10:M434),"")</f>
        <v/>
      </c>
      <c r="O434" s="27" t="str">
        <f t="shared" si="84"/>
        <v/>
      </c>
    </row>
    <row r="435" spans="1:15" x14ac:dyDescent="0.25">
      <c r="A435" s="54" t="str">
        <f t="shared" si="73"/>
        <v/>
      </c>
      <c r="B435" s="6" t="str">
        <f t="shared" si="74"/>
        <v/>
      </c>
      <c r="C435" s="27" t="str">
        <f t="shared" si="75"/>
        <v/>
      </c>
      <c r="D435" s="27" t="str">
        <f t="shared" si="76"/>
        <v/>
      </c>
      <c r="E435" s="27" t="str">
        <f t="shared" si="77"/>
        <v/>
      </c>
      <c r="F435" s="25" t="str">
        <f>IF(A435&lt;&gt;"",SUM($E$10:E435),"")</f>
        <v/>
      </c>
      <c r="G435" s="27" t="str">
        <f t="shared" si="78"/>
        <v/>
      </c>
      <c r="I435" s="54" t="str">
        <f t="shared" si="79"/>
        <v/>
      </c>
      <c r="J435" s="6" t="str">
        <f t="shared" si="80"/>
        <v/>
      </c>
      <c r="K435" s="27" t="str">
        <f t="shared" si="81"/>
        <v/>
      </c>
      <c r="L435" s="27" t="str">
        <f t="shared" si="82"/>
        <v/>
      </c>
      <c r="M435" s="27" t="str">
        <f t="shared" si="83"/>
        <v/>
      </c>
      <c r="N435" s="25" t="str">
        <f>IF(I435&lt;&gt;"",SUM($M$10:M435),"")</f>
        <v/>
      </c>
      <c r="O435" s="27" t="str">
        <f t="shared" si="84"/>
        <v/>
      </c>
    </row>
    <row r="436" spans="1:15" x14ac:dyDescent="0.25">
      <c r="A436" s="54" t="str">
        <f t="shared" si="73"/>
        <v/>
      </c>
      <c r="B436" s="6" t="str">
        <f t="shared" si="74"/>
        <v/>
      </c>
      <c r="C436" s="27" t="str">
        <f t="shared" si="75"/>
        <v/>
      </c>
      <c r="D436" s="27" t="str">
        <f t="shared" si="76"/>
        <v/>
      </c>
      <c r="E436" s="27" t="str">
        <f t="shared" si="77"/>
        <v/>
      </c>
      <c r="F436" s="25" t="str">
        <f>IF(A436&lt;&gt;"",SUM($E$10:E436),"")</f>
        <v/>
      </c>
      <c r="G436" s="27" t="str">
        <f t="shared" si="78"/>
        <v/>
      </c>
      <c r="I436" s="54" t="str">
        <f t="shared" si="79"/>
        <v/>
      </c>
      <c r="J436" s="6" t="str">
        <f t="shared" si="80"/>
        <v/>
      </c>
      <c r="K436" s="27" t="str">
        <f t="shared" si="81"/>
        <v/>
      </c>
      <c r="L436" s="27" t="str">
        <f t="shared" si="82"/>
        <v/>
      </c>
      <c r="M436" s="27" t="str">
        <f t="shared" si="83"/>
        <v/>
      </c>
      <c r="N436" s="25" t="str">
        <f>IF(I436&lt;&gt;"",SUM($M$10:M436),"")</f>
        <v/>
      </c>
      <c r="O436" s="27" t="str">
        <f t="shared" si="84"/>
        <v/>
      </c>
    </row>
    <row r="437" spans="1:15" x14ac:dyDescent="0.25">
      <c r="A437" s="54" t="str">
        <f t="shared" si="73"/>
        <v/>
      </c>
      <c r="B437" s="6" t="str">
        <f t="shared" si="74"/>
        <v/>
      </c>
      <c r="C437" s="27" t="str">
        <f t="shared" si="75"/>
        <v/>
      </c>
      <c r="D437" s="27" t="str">
        <f t="shared" si="76"/>
        <v/>
      </c>
      <c r="E437" s="27" t="str">
        <f t="shared" si="77"/>
        <v/>
      </c>
      <c r="F437" s="25" t="str">
        <f>IF(A437&lt;&gt;"",SUM($E$10:E437),"")</f>
        <v/>
      </c>
      <c r="G437" s="27" t="str">
        <f t="shared" si="78"/>
        <v/>
      </c>
      <c r="I437" s="54" t="str">
        <f t="shared" si="79"/>
        <v/>
      </c>
      <c r="J437" s="6" t="str">
        <f t="shared" si="80"/>
        <v/>
      </c>
      <c r="K437" s="27" t="str">
        <f t="shared" si="81"/>
        <v/>
      </c>
      <c r="L437" s="27" t="str">
        <f t="shared" si="82"/>
        <v/>
      </c>
      <c r="M437" s="27" t="str">
        <f t="shared" si="83"/>
        <v/>
      </c>
      <c r="N437" s="25" t="str">
        <f>IF(I437&lt;&gt;"",SUM($M$10:M437),"")</f>
        <v/>
      </c>
      <c r="O437" s="27" t="str">
        <f t="shared" si="84"/>
        <v/>
      </c>
    </row>
    <row r="438" spans="1:15" x14ac:dyDescent="0.25">
      <c r="A438" s="54" t="str">
        <f t="shared" si="73"/>
        <v/>
      </c>
      <c r="B438" s="6" t="str">
        <f t="shared" si="74"/>
        <v/>
      </c>
      <c r="C438" s="27" t="str">
        <f t="shared" si="75"/>
        <v/>
      </c>
      <c r="D438" s="27" t="str">
        <f t="shared" si="76"/>
        <v/>
      </c>
      <c r="E438" s="27" t="str">
        <f t="shared" si="77"/>
        <v/>
      </c>
      <c r="F438" s="25" t="str">
        <f>IF(A438&lt;&gt;"",SUM($E$10:E438),"")</f>
        <v/>
      </c>
      <c r="G438" s="27" t="str">
        <f t="shared" si="78"/>
        <v/>
      </c>
      <c r="I438" s="54" t="str">
        <f t="shared" si="79"/>
        <v/>
      </c>
      <c r="J438" s="6" t="str">
        <f t="shared" si="80"/>
        <v/>
      </c>
      <c r="K438" s="27" t="str">
        <f t="shared" si="81"/>
        <v/>
      </c>
      <c r="L438" s="27" t="str">
        <f t="shared" si="82"/>
        <v/>
      </c>
      <c r="M438" s="27" t="str">
        <f t="shared" si="83"/>
        <v/>
      </c>
      <c r="N438" s="25" t="str">
        <f>IF(I438&lt;&gt;"",SUM($M$10:M438),"")</f>
        <v/>
      </c>
      <c r="O438" s="27" t="str">
        <f t="shared" si="84"/>
        <v/>
      </c>
    </row>
    <row r="439" spans="1:15" x14ac:dyDescent="0.25">
      <c r="A439" s="54" t="str">
        <f t="shared" si="73"/>
        <v/>
      </c>
      <c r="B439" s="6" t="str">
        <f t="shared" si="74"/>
        <v/>
      </c>
      <c r="C439" s="27" t="str">
        <f t="shared" si="75"/>
        <v/>
      </c>
      <c r="D439" s="27" t="str">
        <f t="shared" si="76"/>
        <v/>
      </c>
      <c r="E439" s="27" t="str">
        <f t="shared" si="77"/>
        <v/>
      </c>
      <c r="F439" s="25" t="str">
        <f>IF(A439&lt;&gt;"",SUM($E$10:E439),"")</f>
        <v/>
      </c>
      <c r="G439" s="27" t="str">
        <f t="shared" si="78"/>
        <v/>
      </c>
      <c r="I439" s="54" t="str">
        <f t="shared" si="79"/>
        <v/>
      </c>
      <c r="J439" s="6" t="str">
        <f t="shared" si="80"/>
        <v/>
      </c>
      <c r="K439" s="27" t="str">
        <f t="shared" si="81"/>
        <v/>
      </c>
      <c r="L439" s="27" t="str">
        <f t="shared" si="82"/>
        <v/>
      </c>
      <c r="M439" s="27" t="str">
        <f t="shared" si="83"/>
        <v/>
      </c>
      <c r="N439" s="25" t="str">
        <f>IF(I439&lt;&gt;"",SUM($M$10:M439),"")</f>
        <v/>
      </c>
      <c r="O439" s="27" t="str">
        <f t="shared" si="84"/>
        <v/>
      </c>
    </row>
    <row r="440" spans="1:15" x14ac:dyDescent="0.25">
      <c r="A440" s="54" t="str">
        <f t="shared" si="73"/>
        <v/>
      </c>
      <c r="B440" s="6" t="str">
        <f t="shared" si="74"/>
        <v/>
      </c>
      <c r="C440" s="27" t="str">
        <f t="shared" si="75"/>
        <v/>
      </c>
      <c r="D440" s="27" t="str">
        <f t="shared" si="76"/>
        <v/>
      </c>
      <c r="E440" s="27" t="str">
        <f t="shared" si="77"/>
        <v/>
      </c>
      <c r="F440" s="25" t="str">
        <f>IF(A440&lt;&gt;"",SUM($E$10:E440),"")</f>
        <v/>
      </c>
      <c r="G440" s="27" t="str">
        <f t="shared" si="78"/>
        <v/>
      </c>
      <c r="I440" s="54" t="str">
        <f t="shared" si="79"/>
        <v/>
      </c>
      <c r="J440" s="6" t="str">
        <f t="shared" si="80"/>
        <v/>
      </c>
      <c r="K440" s="27" t="str">
        <f t="shared" si="81"/>
        <v/>
      </c>
      <c r="L440" s="27" t="str">
        <f t="shared" si="82"/>
        <v/>
      </c>
      <c r="M440" s="27" t="str">
        <f t="shared" si="83"/>
        <v/>
      </c>
      <c r="N440" s="25" t="str">
        <f>IF(I440&lt;&gt;"",SUM($M$10:M440),"")</f>
        <v/>
      </c>
      <c r="O440" s="27" t="str">
        <f t="shared" si="84"/>
        <v/>
      </c>
    </row>
    <row r="441" spans="1:15" x14ac:dyDescent="0.25">
      <c r="A441" s="54" t="str">
        <f t="shared" si="73"/>
        <v/>
      </c>
      <c r="B441" s="6" t="str">
        <f t="shared" si="74"/>
        <v/>
      </c>
      <c r="C441" s="27" t="str">
        <f t="shared" si="75"/>
        <v/>
      </c>
      <c r="D441" s="27" t="str">
        <f t="shared" si="76"/>
        <v/>
      </c>
      <c r="E441" s="27" t="str">
        <f t="shared" si="77"/>
        <v/>
      </c>
      <c r="F441" s="25" t="str">
        <f>IF(A441&lt;&gt;"",SUM($E$10:E441),"")</f>
        <v/>
      </c>
      <c r="G441" s="27" t="str">
        <f t="shared" si="78"/>
        <v/>
      </c>
      <c r="I441" s="54" t="str">
        <f t="shared" si="79"/>
        <v/>
      </c>
      <c r="J441" s="6" t="str">
        <f t="shared" si="80"/>
        <v/>
      </c>
      <c r="K441" s="27" t="str">
        <f t="shared" si="81"/>
        <v/>
      </c>
      <c r="L441" s="27" t="str">
        <f t="shared" si="82"/>
        <v/>
      </c>
      <c r="M441" s="27" t="str">
        <f t="shared" si="83"/>
        <v/>
      </c>
      <c r="N441" s="25" t="str">
        <f>IF(I441&lt;&gt;"",SUM($M$10:M441),"")</f>
        <v/>
      </c>
      <c r="O441" s="27" t="str">
        <f t="shared" si="84"/>
        <v/>
      </c>
    </row>
    <row r="442" spans="1:15" x14ac:dyDescent="0.25">
      <c r="A442" s="54" t="str">
        <f t="shared" si="73"/>
        <v/>
      </c>
      <c r="B442" s="6" t="str">
        <f t="shared" si="74"/>
        <v/>
      </c>
      <c r="C442" s="27" t="str">
        <f t="shared" si="75"/>
        <v/>
      </c>
      <c r="D442" s="27" t="str">
        <f t="shared" si="76"/>
        <v/>
      </c>
      <c r="E442" s="27" t="str">
        <f t="shared" si="77"/>
        <v/>
      </c>
      <c r="F442" s="25" t="str">
        <f>IF(A442&lt;&gt;"",SUM($E$10:E442),"")</f>
        <v/>
      </c>
      <c r="G442" s="27" t="str">
        <f t="shared" si="78"/>
        <v/>
      </c>
      <c r="I442" s="54" t="str">
        <f t="shared" si="79"/>
        <v/>
      </c>
      <c r="J442" s="6" t="str">
        <f t="shared" si="80"/>
        <v/>
      </c>
      <c r="K442" s="27" t="str">
        <f t="shared" si="81"/>
        <v/>
      </c>
      <c r="L442" s="27" t="str">
        <f t="shared" si="82"/>
        <v/>
      </c>
      <c r="M442" s="27" t="str">
        <f t="shared" si="83"/>
        <v/>
      </c>
      <c r="N442" s="25" t="str">
        <f>IF(I442&lt;&gt;"",SUM($M$10:M442),"")</f>
        <v/>
      </c>
      <c r="O442" s="27" t="str">
        <f t="shared" si="84"/>
        <v/>
      </c>
    </row>
    <row r="443" spans="1:15" x14ac:dyDescent="0.25">
      <c r="A443" s="54" t="str">
        <f t="shared" si="73"/>
        <v/>
      </c>
      <c r="B443" s="6" t="str">
        <f t="shared" si="74"/>
        <v/>
      </c>
      <c r="C443" s="27" t="str">
        <f t="shared" si="75"/>
        <v/>
      </c>
      <c r="D443" s="27" t="str">
        <f t="shared" si="76"/>
        <v/>
      </c>
      <c r="E443" s="27" t="str">
        <f t="shared" si="77"/>
        <v/>
      </c>
      <c r="F443" s="25" t="str">
        <f>IF(A443&lt;&gt;"",SUM($E$10:E443),"")</f>
        <v/>
      </c>
      <c r="G443" s="27" t="str">
        <f t="shared" si="78"/>
        <v/>
      </c>
      <c r="I443" s="54" t="str">
        <f t="shared" si="79"/>
        <v/>
      </c>
      <c r="J443" s="6" t="str">
        <f t="shared" si="80"/>
        <v/>
      </c>
      <c r="K443" s="27" t="str">
        <f t="shared" si="81"/>
        <v/>
      </c>
      <c r="L443" s="27" t="str">
        <f t="shared" si="82"/>
        <v/>
      </c>
      <c r="M443" s="27" t="str">
        <f t="shared" si="83"/>
        <v/>
      </c>
      <c r="N443" s="25" t="str">
        <f>IF(I443&lt;&gt;"",SUM($M$10:M443),"")</f>
        <v/>
      </c>
      <c r="O443" s="27" t="str">
        <f t="shared" si="84"/>
        <v/>
      </c>
    </row>
    <row r="444" spans="1:15" x14ac:dyDescent="0.25">
      <c r="A444" s="54" t="str">
        <f t="shared" si="73"/>
        <v/>
      </c>
      <c r="B444" s="6" t="str">
        <f t="shared" si="74"/>
        <v/>
      </c>
      <c r="C444" s="27" t="str">
        <f t="shared" si="75"/>
        <v/>
      </c>
      <c r="D444" s="27" t="str">
        <f t="shared" si="76"/>
        <v/>
      </c>
      <c r="E444" s="27" t="str">
        <f t="shared" si="77"/>
        <v/>
      </c>
      <c r="F444" s="25" t="str">
        <f>IF(A444&lt;&gt;"",SUM($E$10:E444),"")</f>
        <v/>
      </c>
      <c r="G444" s="27" t="str">
        <f t="shared" si="78"/>
        <v/>
      </c>
      <c r="I444" s="54" t="str">
        <f t="shared" si="79"/>
        <v/>
      </c>
      <c r="J444" s="6" t="str">
        <f t="shared" si="80"/>
        <v/>
      </c>
      <c r="K444" s="27" t="str">
        <f t="shared" si="81"/>
        <v/>
      </c>
      <c r="L444" s="27" t="str">
        <f t="shared" si="82"/>
        <v/>
      </c>
      <c r="M444" s="27" t="str">
        <f t="shared" si="83"/>
        <v/>
      </c>
      <c r="N444" s="25" t="str">
        <f>IF(I444&lt;&gt;"",SUM($M$10:M444),"")</f>
        <v/>
      </c>
      <c r="O444" s="27" t="str">
        <f t="shared" si="84"/>
        <v/>
      </c>
    </row>
    <row r="445" spans="1:15" x14ac:dyDescent="0.25">
      <c r="A445" s="54" t="str">
        <f t="shared" si="73"/>
        <v/>
      </c>
      <c r="B445" s="6" t="str">
        <f t="shared" si="74"/>
        <v/>
      </c>
      <c r="C445" s="27" t="str">
        <f t="shared" si="75"/>
        <v/>
      </c>
      <c r="D445" s="27" t="str">
        <f t="shared" si="76"/>
        <v/>
      </c>
      <c r="E445" s="27" t="str">
        <f t="shared" si="77"/>
        <v/>
      </c>
      <c r="F445" s="25" t="str">
        <f>IF(A445&lt;&gt;"",SUM($E$10:E445),"")</f>
        <v/>
      </c>
      <c r="G445" s="27" t="str">
        <f t="shared" si="78"/>
        <v/>
      </c>
      <c r="I445" s="54" t="str">
        <f t="shared" si="79"/>
        <v/>
      </c>
      <c r="J445" s="6" t="str">
        <f t="shared" si="80"/>
        <v/>
      </c>
      <c r="K445" s="27" t="str">
        <f t="shared" si="81"/>
        <v/>
      </c>
      <c r="L445" s="27" t="str">
        <f t="shared" si="82"/>
        <v/>
      </c>
      <c r="M445" s="27" t="str">
        <f t="shared" si="83"/>
        <v/>
      </c>
      <c r="N445" s="25" t="str">
        <f>IF(I445&lt;&gt;"",SUM($M$10:M445),"")</f>
        <v/>
      </c>
      <c r="O445" s="27" t="str">
        <f t="shared" si="84"/>
        <v/>
      </c>
    </row>
    <row r="446" spans="1:15" x14ac:dyDescent="0.25">
      <c r="A446" s="54" t="str">
        <f t="shared" si="73"/>
        <v/>
      </c>
      <c r="B446" s="6" t="str">
        <f t="shared" si="74"/>
        <v/>
      </c>
      <c r="C446" s="27" t="str">
        <f t="shared" si="75"/>
        <v/>
      </c>
      <c r="D446" s="27" t="str">
        <f t="shared" si="76"/>
        <v/>
      </c>
      <c r="E446" s="27" t="str">
        <f t="shared" si="77"/>
        <v/>
      </c>
      <c r="F446" s="25" t="str">
        <f>IF(A446&lt;&gt;"",SUM($E$10:E446),"")</f>
        <v/>
      </c>
      <c r="G446" s="27" t="str">
        <f t="shared" si="78"/>
        <v/>
      </c>
      <c r="I446" s="54" t="str">
        <f t="shared" si="79"/>
        <v/>
      </c>
      <c r="J446" s="6" t="str">
        <f t="shared" si="80"/>
        <v/>
      </c>
      <c r="K446" s="27" t="str">
        <f t="shared" si="81"/>
        <v/>
      </c>
      <c r="L446" s="27" t="str">
        <f t="shared" si="82"/>
        <v/>
      </c>
      <c r="M446" s="27" t="str">
        <f t="shared" si="83"/>
        <v/>
      </c>
      <c r="N446" s="25" t="str">
        <f>IF(I446&lt;&gt;"",SUM($M$10:M446),"")</f>
        <v/>
      </c>
      <c r="O446" s="27" t="str">
        <f t="shared" si="84"/>
        <v/>
      </c>
    </row>
    <row r="447" spans="1:15" x14ac:dyDescent="0.25">
      <c r="A447" s="54" t="str">
        <f t="shared" si="73"/>
        <v/>
      </c>
      <c r="B447" s="6" t="str">
        <f t="shared" si="74"/>
        <v/>
      </c>
      <c r="C447" s="27" t="str">
        <f t="shared" si="75"/>
        <v/>
      </c>
      <c r="D447" s="27" t="str">
        <f t="shared" si="76"/>
        <v/>
      </c>
      <c r="E447" s="27" t="str">
        <f t="shared" si="77"/>
        <v/>
      </c>
      <c r="F447" s="25" t="str">
        <f>IF(A447&lt;&gt;"",SUM($E$10:E447),"")</f>
        <v/>
      </c>
      <c r="G447" s="27" t="str">
        <f t="shared" si="78"/>
        <v/>
      </c>
      <c r="I447" s="54" t="str">
        <f t="shared" si="79"/>
        <v/>
      </c>
      <c r="J447" s="6" t="str">
        <f t="shared" si="80"/>
        <v/>
      </c>
      <c r="K447" s="27" t="str">
        <f t="shared" si="81"/>
        <v/>
      </c>
      <c r="L447" s="27" t="str">
        <f t="shared" si="82"/>
        <v/>
      </c>
      <c r="M447" s="27" t="str">
        <f t="shared" si="83"/>
        <v/>
      </c>
      <c r="N447" s="25" t="str">
        <f>IF(I447&lt;&gt;"",SUM($M$10:M447),"")</f>
        <v/>
      </c>
      <c r="O447" s="27" t="str">
        <f t="shared" si="84"/>
        <v/>
      </c>
    </row>
    <row r="448" spans="1:15" x14ac:dyDescent="0.25">
      <c r="A448" s="54" t="str">
        <f t="shared" si="73"/>
        <v/>
      </c>
      <c r="B448" s="6" t="str">
        <f t="shared" si="74"/>
        <v/>
      </c>
      <c r="C448" s="27" t="str">
        <f t="shared" si="75"/>
        <v/>
      </c>
      <c r="D448" s="27" t="str">
        <f t="shared" si="76"/>
        <v/>
      </c>
      <c r="E448" s="27" t="str">
        <f t="shared" si="77"/>
        <v/>
      </c>
      <c r="F448" s="25" t="str">
        <f>IF(A448&lt;&gt;"",SUM($E$10:E448),"")</f>
        <v/>
      </c>
      <c r="G448" s="27" t="str">
        <f t="shared" si="78"/>
        <v/>
      </c>
      <c r="I448" s="54" t="str">
        <f t="shared" si="79"/>
        <v/>
      </c>
      <c r="J448" s="6" t="str">
        <f t="shared" si="80"/>
        <v/>
      </c>
      <c r="K448" s="27" t="str">
        <f t="shared" si="81"/>
        <v/>
      </c>
      <c r="L448" s="27" t="str">
        <f t="shared" si="82"/>
        <v/>
      </c>
      <c r="M448" s="27" t="str">
        <f t="shared" si="83"/>
        <v/>
      </c>
      <c r="N448" s="25" t="str">
        <f>IF(I448&lt;&gt;"",SUM($M$10:M448),"")</f>
        <v/>
      </c>
      <c r="O448" s="27" t="str">
        <f t="shared" si="84"/>
        <v/>
      </c>
    </row>
    <row r="449" spans="1:15" x14ac:dyDescent="0.25">
      <c r="A449" s="54" t="str">
        <f t="shared" si="73"/>
        <v/>
      </c>
      <c r="B449" s="6" t="str">
        <f t="shared" si="74"/>
        <v/>
      </c>
      <c r="C449" s="27" t="str">
        <f t="shared" si="75"/>
        <v/>
      </c>
      <c r="D449" s="27" t="str">
        <f t="shared" si="76"/>
        <v/>
      </c>
      <c r="E449" s="27" t="str">
        <f t="shared" si="77"/>
        <v/>
      </c>
      <c r="F449" s="25" t="str">
        <f>IF(A449&lt;&gt;"",SUM($E$10:E449),"")</f>
        <v/>
      </c>
      <c r="G449" s="27" t="str">
        <f t="shared" si="78"/>
        <v/>
      </c>
      <c r="I449" s="54" t="str">
        <f t="shared" si="79"/>
        <v/>
      </c>
      <c r="J449" s="6" t="str">
        <f t="shared" si="80"/>
        <v/>
      </c>
      <c r="K449" s="27" t="str">
        <f t="shared" si="81"/>
        <v/>
      </c>
      <c r="L449" s="27" t="str">
        <f t="shared" si="82"/>
        <v/>
      </c>
      <c r="M449" s="27" t="str">
        <f t="shared" si="83"/>
        <v/>
      </c>
      <c r="N449" s="25" t="str">
        <f>IF(I449&lt;&gt;"",SUM($M$10:M449),"")</f>
        <v/>
      </c>
      <c r="O449" s="27" t="str">
        <f t="shared" si="84"/>
        <v/>
      </c>
    </row>
    <row r="450" spans="1:15" x14ac:dyDescent="0.25">
      <c r="A450" s="54" t="str">
        <f t="shared" si="73"/>
        <v/>
      </c>
      <c r="B450" s="6" t="str">
        <f t="shared" si="74"/>
        <v/>
      </c>
      <c r="C450" s="27" t="str">
        <f t="shared" si="75"/>
        <v/>
      </c>
      <c r="D450" s="27" t="str">
        <f t="shared" si="76"/>
        <v/>
      </c>
      <c r="E450" s="27" t="str">
        <f t="shared" si="77"/>
        <v/>
      </c>
      <c r="F450" s="25" t="str">
        <f>IF(A450&lt;&gt;"",SUM($E$10:E450),"")</f>
        <v/>
      </c>
      <c r="G450" s="27" t="str">
        <f t="shared" si="78"/>
        <v/>
      </c>
      <c r="I450" s="54" t="str">
        <f t="shared" si="79"/>
        <v/>
      </c>
      <c r="J450" s="6" t="str">
        <f t="shared" si="80"/>
        <v/>
      </c>
      <c r="K450" s="27" t="str">
        <f t="shared" si="81"/>
        <v/>
      </c>
      <c r="L450" s="27" t="str">
        <f t="shared" si="82"/>
        <v/>
      </c>
      <c r="M450" s="27" t="str">
        <f t="shared" si="83"/>
        <v/>
      </c>
      <c r="N450" s="25" t="str">
        <f>IF(I450&lt;&gt;"",SUM($M$10:M450),"")</f>
        <v/>
      </c>
      <c r="O450" s="27" t="str">
        <f t="shared" si="84"/>
        <v/>
      </c>
    </row>
    <row r="451" spans="1:15" x14ac:dyDescent="0.25">
      <c r="A451" s="54" t="str">
        <f t="shared" si="73"/>
        <v/>
      </c>
      <c r="B451" s="6" t="str">
        <f t="shared" si="74"/>
        <v/>
      </c>
      <c r="C451" s="27" t="str">
        <f t="shared" si="75"/>
        <v/>
      </c>
      <c r="D451" s="27" t="str">
        <f t="shared" si="76"/>
        <v/>
      </c>
      <c r="E451" s="27" t="str">
        <f t="shared" si="77"/>
        <v/>
      </c>
      <c r="F451" s="25" t="str">
        <f>IF(A451&lt;&gt;"",SUM($E$10:E451),"")</f>
        <v/>
      </c>
      <c r="G451" s="27" t="str">
        <f t="shared" si="78"/>
        <v/>
      </c>
      <c r="I451" s="54" t="str">
        <f t="shared" si="79"/>
        <v/>
      </c>
      <c r="J451" s="6" t="str">
        <f t="shared" si="80"/>
        <v/>
      </c>
      <c r="K451" s="27" t="str">
        <f t="shared" si="81"/>
        <v/>
      </c>
      <c r="L451" s="27" t="str">
        <f t="shared" si="82"/>
        <v/>
      </c>
      <c r="M451" s="27" t="str">
        <f t="shared" si="83"/>
        <v/>
      </c>
      <c r="N451" s="25" t="str">
        <f>IF(I451&lt;&gt;"",SUM($M$10:M451),"")</f>
        <v/>
      </c>
      <c r="O451" s="27" t="str">
        <f t="shared" si="84"/>
        <v/>
      </c>
    </row>
    <row r="452" spans="1:15" x14ac:dyDescent="0.25">
      <c r="A452" s="54" t="str">
        <f t="shared" si="73"/>
        <v/>
      </c>
      <c r="B452" s="6" t="str">
        <f t="shared" si="74"/>
        <v/>
      </c>
      <c r="C452" s="27" t="str">
        <f t="shared" si="75"/>
        <v/>
      </c>
      <c r="D452" s="27" t="str">
        <f t="shared" si="76"/>
        <v/>
      </c>
      <c r="E452" s="27" t="str">
        <f t="shared" si="77"/>
        <v/>
      </c>
      <c r="F452" s="25" t="str">
        <f>IF(A452&lt;&gt;"",SUM($E$10:E452),"")</f>
        <v/>
      </c>
      <c r="G452" s="27" t="str">
        <f t="shared" si="78"/>
        <v/>
      </c>
      <c r="I452" s="54" t="str">
        <f t="shared" si="79"/>
        <v/>
      </c>
      <c r="J452" s="6" t="str">
        <f t="shared" si="80"/>
        <v/>
      </c>
      <c r="K452" s="27" t="str">
        <f t="shared" si="81"/>
        <v/>
      </c>
      <c r="L452" s="27" t="str">
        <f t="shared" si="82"/>
        <v/>
      </c>
      <c r="M452" s="27" t="str">
        <f t="shared" si="83"/>
        <v/>
      </c>
      <c r="N452" s="25" t="str">
        <f>IF(I452&lt;&gt;"",SUM($M$10:M452),"")</f>
        <v/>
      </c>
      <c r="O452" s="27" t="str">
        <f t="shared" si="84"/>
        <v/>
      </c>
    </row>
    <row r="453" spans="1:15" x14ac:dyDescent="0.25">
      <c r="A453" s="54" t="str">
        <f t="shared" si="73"/>
        <v/>
      </c>
      <c r="B453" s="6" t="str">
        <f t="shared" si="74"/>
        <v/>
      </c>
      <c r="C453" s="27" t="str">
        <f t="shared" si="75"/>
        <v/>
      </c>
      <c r="D453" s="27" t="str">
        <f t="shared" si="76"/>
        <v/>
      </c>
      <c r="E453" s="27" t="str">
        <f t="shared" si="77"/>
        <v/>
      </c>
      <c r="F453" s="25" t="str">
        <f>IF(A453&lt;&gt;"",SUM($E$10:E453),"")</f>
        <v/>
      </c>
      <c r="G453" s="27" t="str">
        <f t="shared" si="78"/>
        <v/>
      </c>
      <c r="I453" s="54" t="str">
        <f t="shared" si="79"/>
        <v/>
      </c>
      <c r="J453" s="6" t="str">
        <f t="shared" si="80"/>
        <v/>
      </c>
      <c r="K453" s="27" t="str">
        <f t="shared" si="81"/>
        <v/>
      </c>
      <c r="L453" s="27" t="str">
        <f t="shared" si="82"/>
        <v/>
      </c>
      <c r="M453" s="27" t="str">
        <f t="shared" si="83"/>
        <v/>
      </c>
      <c r="N453" s="25" t="str">
        <f>IF(I453&lt;&gt;"",SUM($M$10:M453),"")</f>
        <v/>
      </c>
      <c r="O453" s="27" t="str">
        <f t="shared" si="84"/>
        <v/>
      </c>
    </row>
    <row r="454" spans="1:15" x14ac:dyDescent="0.25">
      <c r="A454" s="54" t="str">
        <f t="shared" si="73"/>
        <v/>
      </c>
      <c r="B454" s="6" t="str">
        <f t="shared" si="74"/>
        <v/>
      </c>
      <c r="C454" s="27" t="str">
        <f t="shared" si="75"/>
        <v/>
      </c>
      <c r="D454" s="27" t="str">
        <f t="shared" si="76"/>
        <v/>
      </c>
      <c r="E454" s="27" t="str">
        <f t="shared" si="77"/>
        <v/>
      </c>
      <c r="F454" s="25" t="str">
        <f>IF(A454&lt;&gt;"",SUM($E$10:E454),"")</f>
        <v/>
      </c>
      <c r="G454" s="27" t="str">
        <f t="shared" si="78"/>
        <v/>
      </c>
      <c r="I454" s="54" t="str">
        <f t="shared" si="79"/>
        <v/>
      </c>
      <c r="J454" s="6" t="str">
        <f t="shared" si="80"/>
        <v/>
      </c>
      <c r="K454" s="27" t="str">
        <f t="shared" si="81"/>
        <v/>
      </c>
      <c r="L454" s="27" t="str">
        <f t="shared" si="82"/>
        <v/>
      </c>
      <c r="M454" s="27" t="str">
        <f t="shared" si="83"/>
        <v/>
      </c>
      <c r="N454" s="25" t="str">
        <f>IF(I454&lt;&gt;"",SUM($M$10:M454),"")</f>
        <v/>
      </c>
      <c r="O454" s="27" t="str">
        <f t="shared" si="84"/>
        <v/>
      </c>
    </row>
    <row r="455" spans="1:15" x14ac:dyDescent="0.25">
      <c r="A455" s="54" t="str">
        <f t="shared" si="73"/>
        <v/>
      </c>
      <c r="B455" s="6" t="str">
        <f t="shared" si="74"/>
        <v/>
      </c>
      <c r="C455" s="27" t="str">
        <f t="shared" si="75"/>
        <v/>
      </c>
      <c r="D455" s="27" t="str">
        <f t="shared" si="76"/>
        <v/>
      </c>
      <c r="E455" s="27" t="str">
        <f t="shared" si="77"/>
        <v/>
      </c>
      <c r="F455" s="25" t="str">
        <f>IF(A455&lt;&gt;"",SUM($E$10:E455),"")</f>
        <v/>
      </c>
      <c r="G455" s="27" t="str">
        <f t="shared" si="78"/>
        <v/>
      </c>
      <c r="I455" s="54" t="str">
        <f t="shared" si="79"/>
        <v/>
      </c>
      <c r="J455" s="6" t="str">
        <f t="shared" si="80"/>
        <v/>
      </c>
      <c r="K455" s="27" t="str">
        <f t="shared" si="81"/>
        <v/>
      </c>
      <c r="L455" s="27" t="str">
        <f t="shared" si="82"/>
        <v/>
      </c>
      <c r="M455" s="27" t="str">
        <f t="shared" si="83"/>
        <v/>
      </c>
      <c r="N455" s="25" t="str">
        <f>IF(I455&lt;&gt;"",SUM($M$10:M455),"")</f>
        <v/>
      </c>
      <c r="O455" s="27" t="str">
        <f t="shared" si="84"/>
        <v/>
      </c>
    </row>
    <row r="456" spans="1:15" x14ac:dyDescent="0.25">
      <c r="A456" s="54" t="str">
        <f t="shared" si="73"/>
        <v/>
      </c>
      <c r="B456" s="6" t="str">
        <f t="shared" si="74"/>
        <v/>
      </c>
      <c r="C456" s="27" t="str">
        <f t="shared" si="75"/>
        <v/>
      </c>
      <c r="D456" s="27" t="str">
        <f t="shared" si="76"/>
        <v/>
      </c>
      <c r="E456" s="27" t="str">
        <f t="shared" si="77"/>
        <v/>
      </c>
      <c r="F456" s="25" t="str">
        <f>IF(A456&lt;&gt;"",SUM($E$10:E456),"")</f>
        <v/>
      </c>
      <c r="G456" s="27" t="str">
        <f t="shared" si="78"/>
        <v/>
      </c>
      <c r="I456" s="54" t="str">
        <f t="shared" si="79"/>
        <v/>
      </c>
      <c r="J456" s="6" t="str">
        <f t="shared" si="80"/>
        <v/>
      </c>
      <c r="K456" s="27" t="str">
        <f t="shared" si="81"/>
        <v/>
      </c>
      <c r="L456" s="27" t="str">
        <f t="shared" si="82"/>
        <v/>
      </c>
      <c r="M456" s="27" t="str">
        <f t="shared" si="83"/>
        <v/>
      </c>
      <c r="N456" s="25" t="str">
        <f>IF(I456&lt;&gt;"",SUM($M$10:M456),"")</f>
        <v/>
      </c>
      <c r="O456" s="27" t="str">
        <f t="shared" si="84"/>
        <v/>
      </c>
    </row>
    <row r="457" spans="1:15" x14ac:dyDescent="0.25">
      <c r="A457" s="54" t="str">
        <f t="shared" si="73"/>
        <v/>
      </c>
      <c r="B457" s="6" t="str">
        <f t="shared" si="74"/>
        <v/>
      </c>
      <c r="C457" s="27" t="str">
        <f t="shared" si="75"/>
        <v/>
      </c>
      <c r="D457" s="27" t="str">
        <f t="shared" si="76"/>
        <v/>
      </c>
      <c r="E457" s="27" t="str">
        <f t="shared" si="77"/>
        <v/>
      </c>
      <c r="F457" s="25" t="str">
        <f>IF(A457&lt;&gt;"",SUM($E$10:E457),"")</f>
        <v/>
      </c>
      <c r="G457" s="27" t="str">
        <f t="shared" si="78"/>
        <v/>
      </c>
      <c r="I457" s="54" t="str">
        <f t="shared" si="79"/>
        <v/>
      </c>
      <c r="J457" s="6" t="str">
        <f t="shared" si="80"/>
        <v/>
      </c>
      <c r="K457" s="27" t="str">
        <f t="shared" si="81"/>
        <v/>
      </c>
      <c r="L457" s="27" t="str">
        <f t="shared" si="82"/>
        <v/>
      </c>
      <c r="M457" s="27" t="str">
        <f t="shared" si="83"/>
        <v/>
      </c>
      <c r="N457" s="25" t="str">
        <f>IF(I457&lt;&gt;"",SUM($M$10:M457),"")</f>
        <v/>
      </c>
      <c r="O457" s="27" t="str">
        <f t="shared" si="84"/>
        <v/>
      </c>
    </row>
    <row r="458" spans="1:15" x14ac:dyDescent="0.25">
      <c r="A458" s="54" t="str">
        <f t="shared" si="73"/>
        <v/>
      </c>
      <c r="B458" s="6" t="str">
        <f t="shared" si="74"/>
        <v/>
      </c>
      <c r="C458" s="27" t="str">
        <f t="shared" si="75"/>
        <v/>
      </c>
      <c r="D458" s="27" t="str">
        <f t="shared" si="76"/>
        <v/>
      </c>
      <c r="E458" s="27" t="str">
        <f t="shared" si="77"/>
        <v/>
      </c>
      <c r="F458" s="25" t="str">
        <f>IF(A458&lt;&gt;"",SUM($E$10:E458),"")</f>
        <v/>
      </c>
      <c r="G458" s="27" t="str">
        <f t="shared" si="78"/>
        <v/>
      </c>
      <c r="I458" s="54" t="str">
        <f t="shared" si="79"/>
        <v/>
      </c>
      <c r="J458" s="6" t="str">
        <f t="shared" si="80"/>
        <v/>
      </c>
      <c r="K458" s="27" t="str">
        <f t="shared" si="81"/>
        <v/>
      </c>
      <c r="L458" s="27" t="str">
        <f t="shared" si="82"/>
        <v/>
      </c>
      <c r="M458" s="27" t="str">
        <f t="shared" si="83"/>
        <v/>
      </c>
      <c r="N458" s="25" t="str">
        <f>IF(I458&lt;&gt;"",SUM($M$10:M458),"")</f>
        <v/>
      </c>
      <c r="O458" s="27" t="str">
        <f t="shared" si="84"/>
        <v/>
      </c>
    </row>
    <row r="459" spans="1:15" x14ac:dyDescent="0.25">
      <c r="A459" s="54" t="str">
        <f t="shared" si="73"/>
        <v/>
      </c>
      <c r="B459" s="6" t="str">
        <f t="shared" si="74"/>
        <v/>
      </c>
      <c r="C459" s="27" t="str">
        <f t="shared" si="75"/>
        <v/>
      </c>
      <c r="D459" s="27" t="str">
        <f t="shared" si="76"/>
        <v/>
      </c>
      <c r="E459" s="27" t="str">
        <f t="shared" si="77"/>
        <v/>
      </c>
      <c r="F459" s="25" t="str">
        <f>IF(A459&lt;&gt;"",SUM($E$10:E459),"")</f>
        <v/>
      </c>
      <c r="G459" s="27" t="str">
        <f t="shared" si="78"/>
        <v/>
      </c>
      <c r="I459" s="54" t="str">
        <f t="shared" si="79"/>
        <v/>
      </c>
      <c r="J459" s="6" t="str">
        <f t="shared" si="80"/>
        <v/>
      </c>
      <c r="K459" s="27" t="str">
        <f t="shared" si="81"/>
        <v/>
      </c>
      <c r="L459" s="27" t="str">
        <f t="shared" si="82"/>
        <v/>
      </c>
      <c r="M459" s="27" t="str">
        <f t="shared" si="83"/>
        <v/>
      </c>
      <c r="N459" s="25" t="str">
        <f>IF(I459&lt;&gt;"",SUM($M$10:M459),"")</f>
        <v/>
      </c>
      <c r="O459" s="27" t="str">
        <f t="shared" si="84"/>
        <v/>
      </c>
    </row>
    <row r="460" spans="1:15" x14ac:dyDescent="0.25">
      <c r="A460" s="54" t="str">
        <f t="shared" ref="A460:A523" si="85">IF(A459&lt;$G$4,A459+1,"")</f>
        <v/>
      </c>
      <c r="B460" s="6" t="str">
        <f t="shared" ref="B460:B523" si="86">IF(A460&lt;&gt;"",EDATE($C$7,A460*12/$G$3),"")</f>
        <v/>
      </c>
      <c r="C460" s="27" t="str">
        <f t="shared" ref="C460:C523" si="87">IF(A460&lt;&gt;"",$G$5,"")</f>
        <v/>
      </c>
      <c r="D460" s="27" t="str">
        <f t="shared" ref="D460:D523" si="88">IF(A460&lt;&gt;"",G459*$G$6,"")</f>
        <v/>
      </c>
      <c r="E460" s="27" t="str">
        <f t="shared" ref="E460:E523" si="89">IF(A460&lt;&gt;"",C460-D460,"")</f>
        <v/>
      </c>
      <c r="F460" s="25" t="str">
        <f>IF(A460&lt;&gt;"",SUM($E$10:E460),"")</f>
        <v/>
      </c>
      <c r="G460" s="27" t="str">
        <f t="shared" ref="G460:G523" si="90">IF(A460&lt;&gt;"",$C$3-F460,"")</f>
        <v/>
      </c>
      <c r="I460" s="54" t="str">
        <f t="shared" ref="I460:I523" si="91">IF(I459&lt;$G$4,I459+1,"")</f>
        <v/>
      </c>
      <c r="J460" s="6" t="str">
        <f t="shared" ref="J460:J523" si="92">IF(I460&lt;&gt;"",EDATE($C$7,I460*12/$G$3),"")</f>
        <v/>
      </c>
      <c r="K460" s="27" t="str">
        <f t="shared" ref="K460:K523" si="93">C460</f>
        <v/>
      </c>
      <c r="L460" s="27" t="str">
        <f t="shared" ref="L460:L523" si="94">IF(I460&lt;&gt;"",O459*$O$6,"")</f>
        <v/>
      </c>
      <c r="M460" s="27" t="str">
        <f t="shared" ref="M460:M523" si="95">IF(I460&lt;&gt;"",K460-L460,"")</f>
        <v/>
      </c>
      <c r="N460" s="25" t="str">
        <f>IF(I460&lt;&gt;"",SUM($M$10:M460),"")</f>
        <v/>
      </c>
      <c r="O460" s="27" t="str">
        <f t="shared" ref="O460:O523" si="96">IF(I460&lt;&gt;"",O459-M460,"")</f>
        <v/>
      </c>
    </row>
    <row r="461" spans="1:15" x14ac:dyDescent="0.25">
      <c r="A461" s="54" t="str">
        <f t="shared" si="85"/>
        <v/>
      </c>
      <c r="B461" s="6" t="str">
        <f t="shared" si="86"/>
        <v/>
      </c>
      <c r="C461" s="27" t="str">
        <f t="shared" si="87"/>
        <v/>
      </c>
      <c r="D461" s="27" t="str">
        <f t="shared" si="88"/>
        <v/>
      </c>
      <c r="E461" s="27" t="str">
        <f t="shared" si="89"/>
        <v/>
      </c>
      <c r="F461" s="25" t="str">
        <f>IF(A461&lt;&gt;"",SUM($E$10:E461),"")</f>
        <v/>
      </c>
      <c r="G461" s="27" t="str">
        <f t="shared" si="90"/>
        <v/>
      </c>
      <c r="I461" s="54" t="str">
        <f t="shared" si="91"/>
        <v/>
      </c>
      <c r="J461" s="6" t="str">
        <f t="shared" si="92"/>
        <v/>
      </c>
      <c r="K461" s="27" t="str">
        <f t="shared" si="93"/>
        <v/>
      </c>
      <c r="L461" s="27" t="str">
        <f t="shared" si="94"/>
        <v/>
      </c>
      <c r="M461" s="27" t="str">
        <f t="shared" si="95"/>
        <v/>
      </c>
      <c r="N461" s="25" t="str">
        <f>IF(I461&lt;&gt;"",SUM($M$10:M461),"")</f>
        <v/>
      </c>
      <c r="O461" s="27" t="str">
        <f t="shared" si="96"/>
        <v/>
      </c>
    </row>
    <row r="462" spans="1:15" x14ac:dyDescent="0.25">
      <c r="A462" s="54" t="str">
        <f t="shared" si="85"/>
        <v/>
      </c>
      <c r="B462" s="6" t="str">
        <f t="shared" si="86"/>
        <v/>
      </c>
      <c r="C462" s="27" t="str">
        <f t="shared" si="87"/>
        <v/>
      </c>
      <c r="D462" s="27" t="str">
        <f t="shared" si="88"/>
        <v/>
      </c>
      <c r="E462" s="27" t="str">
        <f t="shared" si="89"/>
        <v/>
      </c>
      <c r="F462" s="25" t="str">
        <f>IF(A462&lt;&gt;"",SUM($E$10:E462),"")</f>
        <v/>
      </c>
      <c r="G462" s="27" t="str">
        <f t="shared" si="90"/>
        <v/>
      </c>
      <c r="I462" s="54" t="str">
        <f t="shared" si="91"/>
        <v/>
      </c>
      <c r="J462" s="6" t="str">
        <f t="shared" si="92"/>
        <v/>
      </c>
      <c r="K462" s="27" t="str">
        <f t="shared" si="93"/>
        <v/>
      </c>
      <c r="L462" s="27" t="str">
        <f t="shared" si="94"/>
        <v/>
      </c>
      <c r="M462" s="27" t="str">
        <f t="shared" si="95"/>
        <v/>
      </c>
      <c r="N462" s="25" t="str">
        <f>IF(I462&lt;&gt;"",SUM($M$10:M462),"")</f>
        <v/>
      </c>
      <c r="O462" s="27" t="str">
        <f t="shared" si="96"/>
        <v/>
      </c>
    </row>
    <row r="463" spans="1:15" x14ac:dyDescent="0.25">
      <c r="A463" s="54" t="str">
        <f t="shared" si="85"/>
        <v/>
      </c>
      <c r="B463" s="6" t="str">
        <f t="shared" si="86"/>
        <v/>
      </c>
      <c r="C463" s="27" t="str">
        <f t="shared" si="87"/>
        <v/>
      </c>
      <c r="D463" s="27" t="str">
        <f t="shared" si="88"/>
        <v/>
      </c>
      <c r="E463" s="27" t="str">
        <f t="shared" si="89"/>
        <v/>
      </c>
      <c r="F463" s="25" t="str">
        <f>IF(A463&lt;&gt;"",SUM($E$10:E463),"")</f>
        <v/>
      </c>
      <c r="G463" s="27" t="str">
        <f t="shared" si="90"/>
        <v/>
      </c>
      <c r="I463" s="54" t="str">
        <f t="shared" si="91"/>
        <v/>
      </c>
      <c r="J463" s="6" t="str">
        <f t="shared" si="92"/>
        <v/>
      </c>
      <c r="K463" s="27" t="str">
        <f t="shared" si="93"/>
        <v/>
      </c>
      <c r="L463" s="27" t="str">
        <f t="shared" si="94"/>
        <v/>
      </c>
      <c r="M463" s="27" t="str">
        <f t="shared" si="95"/>
        <v/>
      </c>
      <c r="N463" s="25" t="str">
        <f>IF(I463&lt;&gt;"",SUM($M$10:M463),"")</f>
        <v/>
      </c>
      <c r="O463" s="27" t="str">
        <f t="shared" si="96"/>
        <v/>
      </c>
    </row>
    <row r="464" spans="1:15" x14ac:dyDescent="0.25">
      <c r="A464" s="54" t="str">
        <f t="shared" si="85"/>
        <v/>
      </c>
      <c r="B464" s="6" t="str">
        <f t="shared" si="86"/>
        <v/>
      </c>
      <c r="C464" s="27" t="str">
        <f t="shared" si="87"/>
        <v/>
      </c>
      <c r="D464" s="27" t="str">
        <f t="shared" si="88"/>
        <v/>
      </c>
      <c r="E464" s="27" t="str">
        <f t="shared" si="89"/>
        <v/>
      </c>
      <c r="F464" s="25" t="str">
        <f>IF(A464&lt;&gt;"",SUM($E$10:E464),"")</f>
        <v/>
      </c>
      <c r="G464" s="27" t="str">
        <f t="shared" si="90"/>
        <v/>
      </c>
      <c r="I464" s="54" t="str">
        <f t="shared" si="91"/>
        <v/>
      </c>
      <c r="J464" s="6" t="str">
        <f t="shared" si="92"/>
        <v/>
      </c>
      <c r="K464" s="27" t="str">
        <f t="shared" si="93"/>
        <v/>
      </c>
      <c r="L464" s="27" t="str">
        <f t="shared" si="94"/>
        <v/>
      </c>
      <c r="M464" s="27" t="str">
        <f t="shared" si="95"/>
        <v/>
      </c>
      <c r="N464" s="25" t="str">
        <f>IF(I464&lt;&gt;"",SUM($M$10:M464),"")</f>
        <v/>
      </c>
      <c r="O464" s="27" t="str">
        <f t="shared" si="96"/>
        <v/>
      </c>
    </row>
    <row r="465" spans="1:15" x14ac:dyDescent="0.25">
      <c r="A465" s="54" t="str">
        <f t="shared" si="85"/>
        <v/>
      </c>
      <c r="B465" s="6" t="str">
        <f t="shared" si="86"/>
        <v/>
      </c>
      <c r="C465" s="27" t="str">
        <f t="shared" si="87"/>
        <v/>
      </c>
      <c r="D465" s="27" t="str">
        <f t="shared" si="88"/>
        <v/>
      </c>
      <c r="E465" s="27" t="str">
        <f t="shared" si="89"/>
        <v/>
      </c>
      <c r="F465" s="25" t="str">
        <f>IF(A465&lt;&gt;"",SUM($E$10:E465),"")</f>
        <v/>
      </c>
      <c r="G465" s="27" t="str">
        <f t="shared" si="90"/>
        <v/>
      </c>
      <c r="I465" s="54" t="str">
        <f t="shared" si="91"/>
        <v/>
      </c>
      <c r="J465" s="6" t="str">
        <f t="shared" si="92"/>
        <v/>
      </c>
      <c r="K465" s="27" t="str">
        <f t="shared" si="93"/>
        <v/>
      </c>
      <c r="L465" s="27" t="str">
        <f t="shared" si="94"/>
        <v/>
      </c>
      <c r="M465" s="27" t="str">
        <f t="shared" si="95"/>
        <v/>
      </c>
      <c r="N465" s="25" t="str">
        <f>IF(I465&lt;&gt;"",SUM($M$10:M465),"")</f>
        <v/>
      </c>
      <c r="O465" s="27" t="str">
        <f t="shared" si="96"/>
        <v/>
      </c>
    </row>
    <row r="466" spans="1:15" x14ac:dyDescent="0.25">
      <c r="A466" s="54" t="str">
        <f t="shared" si="85"/>
        <v/>
      </c>
      <c r="B466" s="6" t="str">
        <f t="shared" si="86"/>
        <v/>
      </c>
      <c r="C466" s="27" t="str">
        <f t="shared" si="87"/>
        <v/>
      </c>
      <c r="D466" s="27" t="str">
        <f t="shared" si="88"/>
        <v/>
      </c>
      <c r="E466" s="27" t="str">
        <f t="shared" si="89"/>
        <v/>
      </c>
      <c r="F466" s="25" t="str">
        <f>IF(A466&lt;&gt;"",SUM($E$10:E466),"")</f>
        <v/>
      </c>
      <c r="G466" s="27" t="str">
        <f t="shared" si="90"/>
        <v/>
      </c>
      <c r="I466" s="54" t="str">
        <f t="shared" si="91"/>
        <v/>
      </c>
      <c r="J466" s="6" t="str">
        <f t="shared" si="92"/>
        <v/>
      </c>
      <c r="K466" s="27" t="str">
        <f t="shared" si="93"/>
        <v/>
      </c>
      <c r="L466" s="27" t="str">
        <f t="shared" si="94"/>
        <v/>
      </c>
      <c r="M466" s="27" t="str">
        <f t="shared" si="95"/>
        <v/>
      </c>
      <c r="N466" s="25" t="str">
        <f>IF(I466&lt;&gt;"",SUM($M$10:M466),"")</f>
        <v/>
      </c>
      <c r="O466" s="27" t="str">
        <f t="shared" si="96"/>
        <v/>
      </c>
    </row>
    <row r="467" spans="1:15" x14ac:dyDescent="0.25">
      <c r="A467" s="54" t="str">
        <f t="shared" si="85"/>
        <v/>
      </c>
      <c r="B467" s="6" t="str">
        <f t="shared" si="86"/>
        <v/>
      </c>
      <c r="C467" s="27" t="str">
        <f t="shared" si="87"/>
        <v/>
      </c>
      <c r="D467" s="27" t="str">
        <f t="shared" si="88"/>
        <v/>
      </c>
      <c r="E467" s="27" t="str">
        <f t="shared" si="89"/>
        <v/>
      </c>
      <c r="F467" s="25" t="str">
        <f>IF(A467&lt;&gt;"",SUM($E$10:E467),"")</f>
        <v/>
      </c>
      <c r="G467" s="27" t="str">
        <f t="shared" si="90"/>
        <v/>
      </c>
      <c r="I467" s="54" t="str">
        <f t="shared" si="91"/>
        <v/>
      </c>
      <c r="J467" s="6" t="str">
        <f t="shared" si="92"/>
        <v/>
      </c>
      <c r="K467" s="27" t="str">
        <f t="shared" si="93"/>
        <v/>
      </c>
      <c r="L467" s="27" t="str">
        <f t="shared" si="94"/>
        <v/>
      </c>
      <c r="M467" s="27" t="str">
        <f t="shared" si="95"/>
        <v/>
      </c>
      <c r="N467" s="25" t="str">
        <f>IF(I467&lt;&gt;"",SUM($M$10:M467),"")</f>
        <v/>
      </c>
      <c r="O467" s="27" t="str">
        <f t="shared" si="96"/>
        <v/>
      </c>
    </row>
    <row r="468" spans="1:15" x14ac:dyDescent="0.25">
      <c r="A468" s="54" t="str">
        <f t="shared" si="85"/>
        <v/>
      </c>
      <c r="B468" s="6" t="str">
        <f t="shared" si="86"/>
        <v/>
      </c>
      <c r="C468" s="27" t="str">
        <f t="shared" si="87"/>
        <v/>
      </c>
      <c r="D468" s="27" t="str">
        <f t="shared" si="88"/>
        <v/>
      </c>
      <c r="E468" s="27" t="str">
        <f t="shared" si="89"/>
        <v/>
      </c>
      <c r="F468" s="25" t="str">
        <f>IF(A468&lt;&gt;"",SUM($E$10:E468),"")</f>
        <v/>
      </c>
      <c r="G468" s="27" t="str">
        <f t="shared" si="90"/>
        <v/>
      </c>
      <c r="I468" s="54" t="str">
        <f t="shared" si="91"/>
        <v/>
      </c>
      <c r="J468" s="6" t="str">
        <f t="shared" si="92"/>
        <v/>
      </c>
      <c r="K468" s="27" t="str">
        <f t="shared" si="93"/>
        <v/>
      </c>
      <c r="L468" s="27" t="str">
        <f t="shared" si="94"/>
        <v/>
      </c>
      <c r="M468" s="27" t="str">
        <f t="shared" si="95"/>
        <v/>
      </c>
      <c r="N468" s="25" t="str">
        <f>IF(I468&lt;&gt;"",SUM($M$10:M468),"")</f>
        <v/>
      </c>
      <c r="O468" s="27" t="str">
        <f t="shared" si="96"/>
        <v/>
      </c>
    </row>
    <row r="469" spans="1:15" x14ac:dyDescent="0.25">
      <c r="A469" s="54" t="str">
        <f t="shared" si="85"/>
        <v/>
      </c>
      <c r="B469" s="6" t="str">
        <f t="shared" si="86"/>
        <v/>
      </c>
      <c r="C469" s="27" t="str">
        <f t="shared" si="87"/>
        <v/>
      </c>
      <c r="D469" s="27" t="str">
        <f t="shared" si="88"/>
        <v/>
      </c>
      <c r="E469" s="27" t="str">
        <f t="shared" si="89"/>
        <v/>
      </c>
      <c r="F469" s="25" t="str">
        <f>IF(A469&lt;&gt;"",SUM($E$10:E469),"")</f>
        <v/>
      </c>
      <c r="G469" s="27" t="str">
        <f t="shared" si="90"/>
        <v/>
      </c>
      <c r="I469" s="54" t="str">
        <f t="shared" si="91"/>
        <v/>
      </c>
      <c r="J469" s="6" t="str">
        <f t="shared" si="92"/>
        <v/>
      </c>
      <c r="K469" s="27" t="str">
        <f t="shared" si="93"/>
        <v/>
      </c>
      <c r="L469" s="27" t="str">
        <f t="shared" si="94"/>
        <v/>
      </c>
      <c r="M469" s="27" t="str">
        <f t="shared" si="95"/>
        <v/>
      </c>
      <c r="N469" s="25" t="str">
        <f>IF(I469&lt;&gt;"",SUM($M$10:M469),"")</f>
        <v/>
      </c>
      <c r="O469" s="27" t="str">
        <f t="shared" si="96"/>
        <v/>
      </c>
    </row>
    <row r="470" spans="1:15" x14ac:dyDescent="0.25">
      <c r="A470" s="54" t="str">
        <f t="shared" si="85"/>
        <v/>
      </c>
      <c r="B470" s="6" t="str">
        <f t="shared" si="86"/>
        <v/>
      </c>
      <c r="C470" s="27" t="str">
        <f t="shared" si="87"/>
        <v/>
      </c>
      <c r="D470" s="27" t="str">
        <f t="shared" si="88"/>
        <v/>
      </c>
      <c r="E470" s="27" t="str">
        <f t="shared" si="89"/>
        <v/>
      </c>
      <c r="F470" s="25" t="str">
        <f>IF(A470&lt;&gt;"",SUM($E$10:E470),"")</f>
        <v/>
      </c>
      <c r="G470" s="27" t="str">
        <f t="shared" si="90"/>
        <v/>
      </c>
      <c r="I470" s="54" t="str">
        <f t="shared" si="91"/>
        <v/>
      </c>
      <c r="J470" s="6" t="str">
        <f t="shared" si="92"/>
        <v/>
      </c>
      <c r="K470" s="27" t="str">
        <f t="shared" si="93"/>
        <v/>
      </c>
      <c r="L470" s="27" t="str">
        <f t="shared" si="94"/>
        <v/>
      </c>
      <c r="M470" s="27" t="str">
        <f t="shared" si="95"/>
        <v/>
      </c>
      <c r="N470" s="25" t="str">
        <f>IF(I470&lt;&gt;"",SUM($M$10:M470),"")</f>
        <v/>
      </c>
      <c r="O470" s="27" t="str">
        <f t="shared" si="96"/>
        <v/>
      </c>
    </row>
    <row r="471" spans="1:15" x14ac:dyDescent="0.25">
      <c r="A471" s="54" t="str">
        <f t="shared" si="85"/>
        <v/>
      </c>
      <c r="B471" s="6" t="str">
        <f t="shared" si="86"/>
        <v/>
      </c>
      <c r="C471" s="27" t="str">
        <f t="shared" si="87"/>
        <v/>
      </c>
      <c r="D471" s="27" t="str">
        <f t="shared" si="88"/>
        <v/>
      </c>
      <c r="E471" s="27" t="str">
        <f t="shared" si="89"/>
        <v/>
      </c>
      <c r="F471" s="25" t="str">
        <f>IF(A471&lt;&gt;"",SUM($E$10:E471),"")</f>
        <v/>
      </c>
      <c r="G471" s="27" t="str">
        <f t="shared" si="90"/>
        <v/>
      </c>
      <c r="I471" s="54" t="str">
        <f t="shared" si="91"/>
        <v/>
      </c>
      <c r="J471" s="6" t="str">
        <f t="shared" si="92"/>
        <v/>
      </c>
      <c r="K471" s="27" t="str">
        <f t="shared" si="93"/>
        <v/>
      </c>
      <c r="L471" s="27" t="str">
        <f t="shared" si="94"/>
        <v/>
      </c>
      <c r="M471" s="27" t="str">
        <f t="shared" si="95"/>
        <v/>
      </c>
      <c r="N471" s="25" t="str">
        <f>IF(I471&lt;&gt;"",SUM($M$10:M471),"")</f>
        <v/>
      </c>
      <c r="O471" s="27" t="str">
        <f t="shared" si="96"/>
        <v/>
      </c>
    </row>
    <row r="472" spans="1:15" x14ac:dyDescent="0.25">
      <c r="A472" s="54" t="str">
        <f t="shared" si="85"/>
        <v/>
      </c>
      <c r="B472" s="6" t="str">
        <f t="shared" si="86"/>
        <v/>
      </c>
      <c r="C472" s="27" t="str">
        <f t="shared" si="87"/>
        <v/>
      </c>
      <c r="D472" s="27" t="str">
        <f t="shared" si="88"/>
        <v/>
      </c>
      <c r="E472" s="27" t="str">
        <f t="shared" si="89"/>
        <v/>
      </c>
      <c r="F472" s="25" t="str">
        <f>IF(A472&lt;&gt;"",SUM($E$10:E472),"")</f>
        <v/>
      </c>
      <c r="G472" s="27" t="str">
        <f t="shared" si="90"/>
        <v/>
      </c>
      <c r="I472" s="54" t="str">
        <f t="shared" si="91"/>
        <v/>
      </c>
      <c r="J472" s="6" t="str">
        <f t="shared" si="92"/>
        <v/>
      </c>
      <c r="K472" s="27" t="str">
        <f t="shared" si="93"/>
        <v/>
      </c>
      <c r="L472" s="27" t="str">
        <f t="shared" si="94"/>
        <v/>
      </c>
      <c r="M472" s="27" t="str">
        <f t="shared" si="95"/>
        <v/>
      </c>
      <c r="N472" s="25" t="str">
        <f>IF(I472&lt;&gt;"",SUM($M$10:M472),"")</f>
        <v/>
      </c>
      <c r="O472" s="27" t="str">
        <f t="shared" si="96"/>
        <v/>
      </c>
    </row>
    <row r="473" spans="1:15" x14ac:dyDescent="0.25">
      <c r="A473" s="54" t="str">
        <f t="shared" si="85"/>
        <v/>
      </c>
      <c r="B473" s="6" t="str">
        <f t="shared" si="86"/>
        <v/>
      </c>
      <c r="C473" s="27" t="str">
        <f t="shared" si="87"/>
        <v/>
      </c>
      <c r="D473" s="27" t="str">
        <f t="shared" si="88"/>
        <v/>
      </c>
      <c r="E473" s="27" t="str">
        <f t="shared" si="89"/>
        <v/>
      </c>
      <c r="F473" s="25" t="str">
        <f>IF(A473&lt;&gt;"",SUM($E$10:E473),"")</f>
        <v/>
      </c>
      <c r="G473" s="27" t="str">
        <f t="shared" si="90"/>
        <v/>
      </c>
      <c r="I473" s="54" t="str">
        <f t="shared" si="91"/>
        <v/>
      </c>
      <c r="J473" s="6" t="str">
        <f t="shared" si="92"/>
        <v/>
      </c>
      <c r="K473" s="27" t="str">
        <f t="shared" si="93"/>
        <v/>
      </c>
      <c r="L473" s="27" t="str">
        <f t="shared" si="94"/>
        <v/>
      </c>
      <c r="M473" s="27" t="str">
        <f t="shared" si="95"/>
        <v/>
      </c>
      <c r="N473" s="25" t="str">
        <f>IF(I473&lt;&gt;"",SUM($M$10:M473),"")</f>
        <v/>
      </c>
      <c r="O473" s="27" t="str">
        <f t="shared" si="96"/>
        <v/>
      </c>
    </row>
    <row r="474" spans="1:15" x14ac:dyDescent="0.25">
      <c r="A474" s="54" t="str">
        <f t="shared" si="85"/>
        <v/>
      </c>
      <c r="B474" s="6" t="str">
        <f t="shared" si="86"/>
        <v/>
      </c>
      <c r="C474" s="27" t="str">
        <f t="shared" si="87"/>
        <v/>
      </c>
      <c r="D474" s="27" t="str">
        <f t="shared" si="88"/>
        <v/>
      </c>
      <c r="E474" s="27" t="str">
        <f t="shared" si="89"/>
        <v/>
      </c>
      <c r="F474" s="25" t="str">
        <f>IF(A474&lt;&gt;"",SUM($E$10:E474),"")</f>
        <v/>
      </c>
      <c r="G474" s="27" t="str">
        <f t="shared" si="90"/>
        <v/>
      </c>
      <c r="I474" s="54" t="str">
        <f t="shared" si="91"/>
        <v/>
      </c>
      <c r="J474" s="6" t="str">
        <f t="shared" si="92"/>
        <v/>
      </c>
      <c r="K474" s="27" t="str">
        <f t="shared" si="93"/>
        <v/>
      </c>
      <c r="L474" s="27" t="str">
        <f t="shared" si="94"/>
        <v/>
      </c>
      <c r="M474" s="27" t="str">
        <f t="shared" si="95"/>
        <v/>
      </c>
      <c r="N474" s="25" t="str">
        <f>IF(I474&lt;&gt;"",SUM($M$10:M474),"")</f>
        <v/>
      </c>
      <c r="O474" s="27" t="str">
        <f t="shared" si="96"/>
        <v/>
      </c>
    </row>
    <row r="475" spans="1:15" x14ac:dyDescent="0.25">
      <c r="A475" s="54" t="str">
        <f t="shared" si="85"/>
        <v/>
      </c>
      <c r="B475" s="6" t="str">
        <f t="shared" si="86"/>
        <v/>
      </c>
      <c r="C475" s="27" t="str">
        <f t="shared" si="87"/>
        <v/>
      </c>
      <c r="D475" s="27" t="str">
        <f t="shared" si="88"/>
        <v/>
      </c>
      <c r="E475" s="27" t="str">
        <f t="shared" si="89"/>
        <v/>
      </c>
      <c r="F475" s="25" t="str">
        <f>IF(A475&lt;&gt;"",SUM($E$10:E475),"")</f>
        <v/>
      </c>
      <c r="G475" s="27" t="str">
        <f t="shared" si="90"/>
        <v/>
      </c>
      <c r="I475" s="54" t="str">
        <f t="shared" si="91"/>
        <v/>
      </c>
      <c r="J475" s="6" t="str">
        <f t="shared" si="92"/>
        <v/>
      </c>
      <c r="K475" s="27" t="str">
        <f t="shared" si="93"/>
        <v/>
      </c>
      <c r="L475" s="27" t="str">
        <f t="shared" si="94"/>
        <v/>
      </c>
      <c r="M475" s="27" t="str">
        <f t="shared" si="95"/>
        <v/>
      </c>
      <c r="N475" s="25" t="str">
        <f>IF(I475&lt;&gt;"",SUM($M$10:M475),"")</f>
        <v/>
      </c>
      <c r="O475" s="27" t="str">
        <f t="shared" si="96"/>
        <v/>
      </c>
    </row>
    <row r="476" spans="1:15" x14ac:dyDescent="0.25">
      <c r="A476" s="54" t="str">
        <f t="shared" si="85"/>
        <v/>
      </c>
      <c r="B476" s="6" t="str">
        <f t="shared" si="86"/>
        <v/>
      </c>
      <c r="C476" s="27" t="str">
        <f t="shared" si="87"/>
        <v/>
      </c>
      <c r="D476" s="27" t="str">
        <f t="shared" si="88"/>
        <v/>
      </c>
      <c r="E476" s="27" t="str">
        <f t="shared" si="89"/>
        <v/>
      </c>
      <c r="F476" s="25" t="str">
        <f>IF(A476&lt;&gt;"",SUM($E$10:E476),"")</f>
        <v/>
      </c>
      <c r="G476" s="27" t="str">
        <f t="shared" si="90"/>
        <v/>
      </c>
      <c r="I476" s="54" t="str">
        <f t="shared" si="91"/>
        <v/>
      </c>
      <c r="J476" s="6" t="str">
        <f t="shared" si="92"/>
        <v/>
      </c>
      <c r="K476" s="27" t="str">
        <f t="shared" si="93"/>
        <v/>
      </c>
      <c r="L476" s="27" t="str">
        <f t="shared" si="94"/>
        <v/>
      </c>
      <c r="M476" s="27" t="str">
        <f t="shared" si="95"/>
        <v/>
      </c>
      <c r="N476" s="25" t="str">
        <f>IF(I476&lt;&gt;"",SUM($M$10:M476),"")</f>
        <v/>
      </c>
      <c r="O476" s="27" t="str">
        <f t="shared" si="96"/>
        <v/>
      </c>
    </row>
    <row r="477" spans="1:15" x14ac:dyDescent="0.25">
      <c r="A477" s="54" t="str">
        <f t="shared" si="85"/>
        <v/>
      </c>
      <c r="B477" s="6" t="str">
        <f t="shared" si="86"/>
        <v/>
      </c>
      <c r="C477" s="27" t="str">
        <f t="shared" si="87"/>
        <v/>
      </c>
      <c r="D477" s="27" t="str">
        <f t="shared" si="88"/>
        <v/>
      </c>
      <c r="E477" s="27" t="str">
        <f t="shared" si="89"/>
        <v/>
      </c>
      <c r="F477" s="25" t="str">
        <f>IF(A477&lt;&gt;"",SUM($E$10:E477),"")</f>
        <v/>
      </c>
      <c r="G477" s="27" t="str">
        <f t="shared" si="90"/>
        <v/>
      </c>
      <c r="I477" s="54" t="str">
        <f t="shared" si="91"/>
        <v/>
      </c>
      <c r="J477" s="6" t="str">
        <f t="shared" si="92"/>
        <v/>
      </c>
      <c r="K477" s="27" t="str">
        <f t="shared" si="93"/>
        <v/>
      </c>
      <c r="L477" s="27" t="str">
        <f t="shared" si="94"/>
        <v/>
      </c>
      <c r="M477" s="27" t="str">
        <f t="shared" si="95"/>
        <v/>
      </c>
      <c r="N477" s="25" t="str">
        <f>IF(I477&lt;&gt;"",SUM($M$10:M477),"")</f>
        <v/>
      </c>
      <c r="O477" s="27" t="str">
        <f t="shared" si="96"/>
        <v/>
      </c>
    </row>
    <row r="478" spans="1:15" x14ac:dyDescent="0.25">
      <c r="A478" s="54" t="str">
        <f t="shared" si="85"/>
        <v/>
      </c>
      <c r="B478" s="6" t="str">
        <f t="shared" si="86"/>
        <v/>
      </c>
      <c r="C478" s="27" t="str">
        <f t="shared" si="87"/>
        <v/>
      </c>
      <c r="D478" s="27" t="str">
        <f t="shared" si="88"/>
        <v/>
      </c>
      <c r="E478" s="27" t="str">
        <f t="shared" si="89"/>
        <v/>
      </c>
      <c r="F478" s="25" t="str">
        <f>IF(A478&lt;&gt;"",SUM($E$10:E478),"")</f>
        <v/>
      </c>
      <c r="G478" s="27" t="str">
        <f t="shared" si="90"/>
        <v/>
      </c>
      <c r="I478" s="54" t="str">
        <f t="shared" si="91"/>
        <v/>
      </c>
      <c r="J478" s="6" t="str">
        <f t="shared" si="92"/>
        <v/>
      </c>
      <c r="K478" s="27" t="str">
        <f t="shared" si="93"/>
        <v/>
      </c>
      <c r="L478" s="27" t="str">
        <f t="shared" si="94"/>
        <v/>
      </c>
      <c r="M478" s="27" t="str">
        <f t="shared" si="95"/>
        <v/>
      </c>
      <c r="N478" s="25" t="str">
        <f>IF(I478&lt;&gt;"",SUM($M$10:M478),"")</f>
        <v/>
      </c>
      <c r="O478" s="27" t="str">
        <f t="shared" si="96"/>
        <v/>
      </c>
    </row>
    <row r="479" spans="1:15" x14ac:dyDescent="0.25">
      <c r="A479" s="54" t="str">
        <f t="shared" si="85"/>
        <v/>
      </c>
      <c r="B479" s="6" t="str">
        <f t="shared" si="86"/>
        <v/>
      </c>
      <c r="C479" s="27" t="str">
        <f t="shared" si="87"/>
        <v/>
      </c>
      <c r="D479" s="27" t="str">
        <f t="shared" si="88"/>
        <v/>
      </c>
      <c r="E479" s="27" t="str">
        <f t="shared" si="89"/>
        <v/>
      </c>
      <c r="F479" s="25" t="str">
        <f>IF(A479&lt;&gt;"",SUM($E$10:E479),"")</f>
        <v/>
      </c>
      <c r="G479" s="27" t="str">
        <f t="shared" si="90"/>
        <v/>
      </c>
      <c r="I479" s="54" t="str">
        <f t="shared" si="91"/>
        <v/>
      </c>
      <c r="J479" s="6" t="str">
        <f t="shared" si="92"/>
        <v/>
      </c>
      <c r="K479" s="27" t="str">
        <f t="shared" si="93"/>
        <v/>
      </c>
      <c r="L479" s="27" t="str">
        <f t="shared" si="94"/>
        <v/>
      </c>
      <c r="M479" s="27" t="str">
        <f t="shared" si="95"/>
        <v/>
      </c>
      <c r="N479" s="25" t="str">
        <f>IF(I479&lt;&gt;"",SUM($M$10:M479),"")</f>
        <v/>
      </c>
      <c r="O479" s="27" t="str">
        <f t="shared" si="96"/>
        <v/>
      </c>
    </row>
    <row r="480" spans="1:15" x14ac:dyDescent="0.25">
      <c r="A480" s="54" t="str">
        <f t="shared" si="85"/>
        <v/>
      </c>
      <c r="B480" s="6" t="str">
        <f t="shared" si="86"/>
        <v/>
      </c>
      <c r="C480" s="27" t="str">
        <f t="shared" si="87"/>
        <v/>
      </c>
      <c r="D480" s="27" t="str">
        <f t="shared" si="88"/>
        <v/>
      </c>
      <c r="E480" s="27" t="str">
        <f t="shared" si="89"/>
        <v/>
      </c>
      <c r="F480" s="25" t="str">
        <f>IF(A480&lt;&gt;"",SUM($E$10:E480),"")</f>
        <v/>
      </c>
      <c r="G480" s="27" t="str">
        <f t="shared" si="90"/>
        <v/>
      </c>
      <c r="I480" s="54" t="str">
        <f t="shared" si="91"/>
        <v/>
      </c>
      <c r="J480" s="6" t="str">
        <f t="shared" si="92"/>
        <v/>
      </c>
      <c r="K480" s="27" t="str">
        <f t="shared" si="93"/>
        <v/>
      </c>
      <c r="L480" s="27" t="str">
        <f t="shared" si="94"/>
        <v/>
      </c>
      <c r="M480" s="27" t="str">
        <f t="shared" si="95"/>
        <v/>
      </c>
      <c r="N480" s="25" t="str">
        <f>IF(I480&lt;&gt;"",SUM($M$10:M480),"")</f>
        <v/>
      </c>
      <c r="O480" s="27" t="str">
        <f t="shared" si="96"/>
        <v/>
      </c>
    </row>
    <row r="481" spans="1:15" x14ac:dyDescent="0.25">
      <c r="A481" s="54" t="str">
        <f t="shared" si="85"/>
        <v/>
      </c>
      <c r="B481" s="6" t="str">
        <f t="shared" si="86"/>
        <v/>
      </c>
      <c r="C481" s="27" t="str">
        <f t="shared" si="87"/>
        <v/>
      </c>
      <c r="D481" s="27" t="str">
        <f t="shared" si="88"/>
        <v/>
      </c>
      <c r="E481" s="27" t="str">
        <f t="shared" si="89"/>
        <v/>
      </c>
      <c r="F481" s="25" t="str">
        <f>IF(A481&lt;&gt;"",SUM($E$10:E481),"")</f>
        <v/>
      </c>
      <c r="G481" s="27" t="str">
        <f t="shared" si="90"/>
        <v/>
      </c>
      <c r="I481" s="54" t="str">
        <f t="shared" si="91"/>
        <v/>
      </c>
      <c r="J481" s="6" t="str">
        <f t="shared" si="92"/>
        <v/>
      </c>
      <c r="K481" s="27" t="str">
        <f t="shared" si="93"/>
        <v/>
      </c>
      <c r="L481" s="27" t="str">
        <f t="shared" si="94"/>
        <v/>
      </c>
      <c r="M481" s="27" t="str">
        <f t="shared" si="95"/>
        <v/>
      </c>
      <c r="N481" s="25" t="str">
        <f>IF(I481&lt;&gt;"",SUM($M$10:M481),"")</f>
        <v/>
      </c>
      <c r="O481" s="27" t="str">
        <f t="shared" si="96"/>
        <v/>
      </c>
    </row>
    <row r="482" spans="1:15" x14ac:dyDescent="0.25">
      <c r="A482" s="54" t="str">
        <f t="shared" si="85"/>
        <v/>
      </c>
      <c r="B482" s="6" t="str">
        <f t="shared" si="86"/>
        <v/>
      </c>
      <c r="C482" s="27" t="str">
        <f t="shared" si="87"/>
        <v/>
      </c>
      <c r="D482" s="27" t="str">
        <f t="shared" si="88"/>
        <v/>
      </c>
      <c r="E482" s="27" t="str">
        <f t="shared" si="89"/>
        <v/>
      </c>
      <c r="F482" s="25" t="str">
        <f>IF(A482&lt;&gt;"",SUM($E$10:E482),"")</f>
        <v/>
      </c>
      <c r="G482" s="27" t="str">
        <f t="shared" si="90"/>
        <v/>
      </c>
      <c r="I482" s="54" t="str">
        <f t="shared" si="91"/>
        <v/>
      </c>
      <c r="J482" s="6" t="str">
        <f t="shared" si="92"/>
        <v/>
      </c>
      <c r="K482" s="27" t="str">
        <f t="shared" si="93"/>
        <v/>
      </c>
      <c r="L482" s="27" t="str">
        <f t="shared" si="94"/>
        <v/>
      </c>
      <c r="M482" s="27" t="str">
        <f t="shared" si="95"/>
        <v/>
      </c>
      <c r="N482" s="25" t="str">
        <f>IF(I482&lt;&gt;"",SUM($M$10:M482),"")</f>
        <v/>
      </c>
      <c r="O482" s="27" t="str">
        <f t="shared" si="96"/>
        <v/>
      </c>
    </row>
    <row r="483" spans="1:15" x14ac:dyDescent="0.25">
      <c r="A483" s="54" t="str">
        <f t="shared" si="85"/>
        <v/>
      </c>
      <c r="B483" s="6" t="str">
        <f t="shared" si="86"/>
        <v/>
      </c>
      <c r="C483" s="27" t="str">
        <f t="shared" si="87"/>
        <v/>
      </c>
      <c r="D483" s="27" t="str">
        <f t="shared" si="88"/>
        <v/>
      </c>
      <c r="E483" s="27" t="str">
        <f t="shared" si="89"/>
        <v/>
      </c>
      <c r="F483" s="25" t="str">
        <f>IF(A483&lt;&gt;"",SUM($E$10:E483),"")</f>
        <v/>
      </c>
      <c r="G483" s="27" t="str">
        <f t="shared" si="90"/>
        <v/>
      </c>
      <c r="I483" s="54" t="str">
        <f t="shared" si="91"/>
        <v/>
      </c>
      <c r="J483" s="6" t="str">
        <f t="shared" si="92"/>
        <v/>
      </c>
      <c r="K483" s="27" t="str">
        <f t="shared" si="93"/>
        <v/>
      </c>
      <c r="L483" s="27" t="str">
        <f t="shared" si="94"/>
        <v/>
      </c>
      <c r="M483" s="27" t="str">
        <f t="shared" si="95"/>
        <v/>
      </c>
      <c r="N483" s="25" t="str">
        <f>IF(I483&lt;&gt;"",SUM($M$10:M483),"")</f>
        <v/>
      </c>
      <c r="O483" s="27" t="str">
        <f t="shared" si="96"/>
        <v/>
      </c>
    </row>
    <row r="484" spans="1:15" x14ac:dyDescent="0.25">
      <c r="A484" s="54" t="str">
        <f t="shared" si="85"/>
        <v/>
      </c>
      <c r="B484" s="6" t="str">
        <f t="shared" si="86"/>
        <v/>
      </c>
      <c r="C484" s="27" t="str">
        <f t="shared" si="87"/>
        <v/>
      </c>
      <c r="D484" s="27" t="str">
        <f t="shared" si="88"/>
        <v/>
      </c>
      <c r="E484" s="27" t="str">
        <f t="shared" si="89"/>
        <v/>
      </c>
      <c r="F484" s="25" t="str">
        <f>IF(A484&lt;&gt;"",SUM($E$10:E484),"")</f>
        <v/>
      </c>
      <c r="G484" s="27" t="str">
        <f t="shared" si="90"/>
        <v/>
      </c>
      <c r="I484" s="54" t="str">
        <f t="shared" si="91"/>
        <v/>
      </c>
      <c r="J484" s="6" t="str">
        <f t="shared" si="92"/>
        <v/>
      </c>
      <c r="K484" s="27" t="str">
        <f t="shared" si="93"/>
        <v/>
      </c>
      <c r="L484" s="27" t="str">
        <f t="shared" si="94"/>
        <v/>
      </c>
      <c r="M484" s="27" t="str">
        <f t="shared" si="95"/>
        <v/>
      </c>
      <c r="N484" s="25" t="str">
        <f>IF(I484&lt;&gt;"",SUM($M$10:M484),"")</f>
        <v/>
      </c>
      <c r="O484" s="27" t="str">
        <f t="shared" si="96"/>
        <v/>
      </c>
    </row>
    <row r="485" spans="1:15" x14ac:dyDescent="0.25">
      <c r="A485" s="54" t="str">
        <f t="shared" si="85"/>
        <v/>
      </c>
      <c r="B485" s="6" t="str">
        <f t="shared" si="86"/>
        <v/>
      </c>
      <c r="C485" s="27" t="str">
        <f t="shared" si="87"/>
        <v/>
      </c>
      <c r="D485" s="27" t="str">
        <f t="shared" si="88"/>
        <v/>
      </c>
      <c r="E485" s="27" t="str">
        <f t="shared" si="89"/>
        <v/>
      </c>
      <c r="F485" s="25" t="str">
        <f>IF(A485&lt;&gt;"",SUM($E$10:E485),"")</f>
        <v/>
      </c>
      <c r="G485" s="27" t="str">
        <f t="shared" si="90"/>
        <v/>
      </c>
      <c r="I485" s="54" t="str">
        <f t="shared" si="91"/>
        <v/>
      </c>
      <c r="J485" s="6" t="str">
        <f t="shared" si="92"/>
        <v/>
      </c>
      <c r="K485" s="27" t="str">
        <f t="shared" si="93"/>
        <v/>
      </c>
      <c r="L485" s="27" t="str">
        <f t="shared" si="94"/>
        <v/>
      </c>
      <c r="M485" s="27" t="str">
        <f t="shared" si="95"/>
        <v/>
      </c>
      <c r="N485" s="25" t="str">
        <f>IF(I485&lt;&gt;"",SUM($M$10:M485),"")</f>
        <v/>
      </c>
      <c r="O485" s="27" t="str">
        <f t="shared" si="96"/>
        <v/>
      </c>
    </row>
    <row r="486" spans="1:15" x14ac:dyDescent="0.25">
      <c r="A486" s="54" t="str">
        <f t="shared" si="85"/>
        <v/>
      </c>
      <c r="B486" s="6" t="str">
        <f t="shared" si="86"/>
        <v/>
      </c>
      <c r="C486" s="27" t="str">
        <f t="shared" si="87"/>
        <v/>
      </c>
      <c r="D486" s="27" t="str">
        <f t="shared" si="88"/>
        <v/>
      </c>
      <c r="E486" s="27" t="str">
        <f t="shared" si="89"/>
        <v/>
      </c>
      <c r="F486" s="25" t="str">
        <f>IF(A486&lt;&gt;"",SUM($E$10:E486),"")</f>
        <v/>
      </c>
      <c r="G486" s="27" t="str">
        <f t="shared" si="90"/>
        <v/>
      </c>
      <c r="I486" s="54" t="str">
        <f t="shared" si="91"/>
        <v/>
      </c>
      <c r="J486" s="6" t="str">
        <f t="shared" si="92"/>
        <v/>
      </c>
      <c r="K486" s="27" t="str">
        <f t="shared" si="93"/>
        <v/>
      </c>
      <c r="L486" s="27" t="str">
        <f t="shared" si="94"/>
        <v/>
      </c>
      <c r="M486" s="27" t="str">
        <f t="shared" si="95"/>
        <v/>
      </c>
      <c r="N486" s="25" t="str">
        <f>IF(I486&lt;&gt;"",SUM($M$10:M486),"")</f>
        <v/>
      </c>
      <c r="O486" s="27" t="str">
        <f t="shared" si="96"/>
        <v/>
      </c>
    </row>
    <row r="487" spans="1:15" x14ac:dyDescent="0.25">
      <c r="A487" s="54" t="str">
        <f t="shared" si="85"/>
        <v/>
      </c>
      <c r="B487" s="6" t="str">
        <f t="shared" si="86"/>
        <v/>
      </c>
      <c r="C487" s="27" t="str">
        <f t="shared" si="87"/>
        <v/>
      </c>
      <c r="D487" s="27" t="str">
        <f t="shared" si="88"/>
        <v/>
      </c>
      <c r="E487" s="27" t="str">
        <f t="shared" si="89"/>
        <v/>
      </c>
      <c r="F487" s="25" t="str">
        <f>IF(A487&lt;&gt;"",SUM($E$10:E487),"")</f>
        <v/>
      </c>
      <c r="G487" s="27" t="str">
        <f t="shared" si="90"/>
        <v/>
      </c>
      <c r="I487" s="54" t="str">
        <f t="shared" si="91"/>
        <v/>
      </c>
      <c r="J487" s="6" t="str">
        <f t="shared" si="92"/>
        <v/>
      </c>
      <c r="K487" s="27" t="str">
        <f t="shared" si="93"/>
        <v/>
      </c>
      <c r="L487" s="27" t="str">
        <f t="shared" si="94"/>
        <v/>
      </c>
      <c r="M487" s="27" t="str">
        <f t="shared" si="95"/>
        <v/>
      </c>
      <c r="N487" s="25" t="str">
        <f>IF(I487&lt;&gt;"",SUM($M$10:M487),"")</f>
        <v/>
      </c>
      <c r="O487" s="27" t="str">
        <f t="shared" si="96"/>
        <v/>
      </c>
    </row>
    <row r="488" spans="1:15" x14ac:dyDescent="0.25">
      <c r="A488" s="54" t="str">
        <f t="shared" si="85"/>
        <v/>
      </c>
      <c r="B488" s="6" t="str">
        <f t="shared" si="86"/>
        <v/>
      </c>
      <c r="C488" s="27" t="str">
        <f t="shared" si="87"/>
        <v/>
      </c>
      <c r="D488" s="27" t="str">
        <f t="shared" si="88"/>
        <v/>
      </c>
      <c r="E488" s="27" t="str">
        <f t="shared" si="89"/>
        <v/>
      </c>
      <c r="F488" s="25" t="str">
        <f>IF(A488&lt;&gt;"",SUM($E$10:E488),"")</f>
        <v/>
      </c>
      <c r="G488" s="27" t="str">
        <f t="shared" si="90"/>
        <v/>
      </c>
      <c r="I488" s="54" t="str">
        <f t="shared" si="91"/>
        <v/>
      </c>
      <c r="J488" s="6" t="str">
        <f t="shared" si="92"/>
        <v/>
      </c>
      <c r="K488" s="27" t="str">
        <f t="shared" si="93"/>
        <v/>
      </c>
      <c r="L488" s="27" t="str">
        <f t="shared" si="94"/>
        <v/>
      </c>
      <c r="M488" s="27" t="str">
        <f t="shared" si="95"/>
        <v/>
      </c>
      <c r="N488" s="25" t="str">
        <f>IF(I488&lt;&gt;"",SUM($M$10:M488),"")</f>
        <v/>
      </c>
      <c r="O488" s="27" t="str">
        <f t="shared" si="96"/>
        <v/>
      </c>
    </row>
    <row r="489" spans="1:15" x14ac:dyDescent="0.25">
      <c r="A489" s="54" t="str">
        <f t="shared" si="85"/>
        <v/>
      </c>
      <c r="B489" s="6" t="str">
        <f t="shared" si="86"/>
        <v/>
      </c>
      <c r="C489" s="27" t="str">
        <f t="shared" si="87"/>
        <v/>
      </c>
      <c r="D489" s="27" t="str">
        <f t="shared" si="88"/>
        <v/>
      </c>
      <c r="E489" s="27" t="str">
        <f t="shared" si="89"/>
        <v/>
      </c>
      <c r="F489" s="25" t="str">
        <f>IF(A489&lt;&gt;"",SUM($E$10:E489),"")</f>
        <v/>
      </c>
      <c r="G489" s="27" t="str">
        <f t="shared" si="90"/>
        <v/>
      </c>
      <c r="I489" s="54" t="str">
        <f t="shared" si="91"/>
        <v/>
      </c>
      <c r="J489" s="6" t="str">
        <f t="shared" si="92"/>
        <v/>
      </c>
      <c r="K489" s="27" t="str">
        <f t="shared" si="93"/>
        <v/>
      </c>
      <c r="L489" s="27" t="str">
        <f t="shared" si="94"/>
        <v/>
      </c>
      <c r="M489" s="27" t="str">
        <f t="shared" si="95"/>
        <v/>
      </c>
      <c r="N489" s="25" t="str">
        <f>IF(I489&lt;&gt;"",SUM($M$10:M489),"")</f>
        <v/>
      </c>
      <c r="O489" s="27" t="str">
        <f t="shared" si="96"/>
        <v/>
      </c>
    </row>
    <row r="490" spans="1:15" x14ac:dyDescent="0.25">
      <c r="A490" s="54" t="str">
        <f t="shared" si="85"/>
        <v/>
      </c>
      <c r="B490" s="6" t="str">
        <f t="shared" si="86"/>
        <v/>
      </c>
      <c r="C490" s="27" t="str">
        <f t="shared" si="87"/>
        <v/>
      </c>
      <c r="D490" s="27" t="str">
        <f t="shared" si="88"/>
        <v/>
      </c>
      <c r="E490" s="27" t="str">
        <f t="shared" si="89"/>
        <v/>
      </c>
      <c r="F490" s="25" t="str">
        <f>IF(A490&lt;&gt;"",SUM($E$10:E490),"")</f>
        <v/>
      </c>
      <c r="G490" s="27" t="str">
        <f t="shared" si="90"/>
        <v/>
      </c>
      <c r="I490" s="54" t="str">
        <f t="shared" si="91"/>
        <v/>
      </c>
      <c r="J490" s="6" t="str">
        <f t="shared" si="92"/>
        <v/>
      </c>
      <c r="K490" s="27" t="str">
        <f t="shared" si="93"/>
        <v/>
      </c>
      <c r="L490" s="27" t="str">
        <f t="shared" si="94"/>
        <v/>
      </c>
      <c r="M490" s="27" t="str">
        <f t="shared" si="95"/>
        <v/>
      </c>
      <c r="N490" s="25" t="str">
        <f>IF(I490&lt;&gt;"",SUM($M$10:M490),"")</f>
        <v/>
      </c>
      <c r="O490" s="27" t="str">
        <f t="shared" si="96"/>
        <v/>
      </c>
    </row>
    <row r="491" spans="1:15" x14ac:dyDescent="0.25">
      <c r="A491" s="54" t="str">
        <f t="shared" si="85"/>
        <v/>
      </c>
      <c r="B491" s="6" t="str">
        <f t="shared" si="86"/>
        <v/>
      </c>
      <c r="C491" s="27" t="str">
        <f t="shared" si="87"/>
        <v/>
      </c>
      <c r="D491" s="27" t="str">
        <f t="shared" si="88"/>
        <v/>
      </c>
      <c r="E491" s="27" t="str">
        <f t="shared" si="89"/>
        <v/>
      </c>
      <c r="F491" s="25" t="str">
        <f>IF(A491&lt;&gt;"",SUM($E$10:E491),"")</f>
        <v/>
      </c>
      <c r="G491" s="27" t="str">
        <f t="shared" si="90"/>
        <v/>
      </c>
      <c r="I491" s="54" t="str">
        <f t="shared" si="91"/>
        <v/>
      </c>
      <c r="J491" s="6" t="str">
        <f t="shared" si="92"/>
        <v/>
      </c>
      <c r="K491" s="27" t="str">
        <f t="shared" si="93"/>
        <v/>
      </c>
      <c r="L491" s="27" t="str">
        <f t="shared" si="94"/>
        <v/>
      </c>
      <c r="M491" s="27" t="str">
        <f t="shared" si="95"/>
        <v/>
      </c>
      <c r="N491" s="25" t="str">
        <f>IF(I491&lt;&gt;"",SUM($M$10:M491),"")</f>
        <v/>
      </c>
      <c r="O491" s="27" t="str">
        <f t="shared" si="96"/>
        <v/>
      </c>
    </row>
    <row r="492" spans="1:15" x14ac:dyDescent="0.25">
      <c r="A492" s="54" t="str">
        <f t="shared" si="85"/>
        <v/>
      </c>
      <c r="B492" s="6" t="str">
        <f t="shared" si="86"/>
        <v/>
      </c>
      <c r="C492" s="27" t="str">
        <f t="shared" si="87"/>
        <v/>
      </c>
      <c r="D492" s="27" t="str">
        <f t="shared" si="88"/>
        <v/>
      </c>
      <c r="E492" s="27" t="str">
        <f t="shared" si="89"/>
        <v/>
      </c>
      <c r="F492" s="25" t="str">
        <f>IF(A492&lt;&gt;"",SUM($E$10:E492),"")</f>
        <v/>
      </c>
      <c r="G492" s="27" t="str">
        <f t="shared" si="90"/>
        <v/>
      </c>
      <c r="I492" s="54" t="str">
        <f t="shared" si="91"/>
        <v/>
      </c>
      <c r="J492" s="6" t="str">
        <f t="shared" si="92"/>
        <v/>
      </c>
      <c r="K492" s="27" t="str">
        <f t="shared" si="93"/>
        <v/>
      </c>
      <c r="L492" s="27" t="str">
        <f t="shared" si="94"/>
        <v/>
      </c>
      <c r="M492" s="27" t="str">
        <f t="shared" si="95"/>
        <v/>
      </c>
      <c r="N492" s="25" t="str">
        <f>IF(I492&lt;&gt;"",SUM($M$10:M492),"")</f>
        <v/>
      </c>
      <c r="O492" s="27" t="str">
        <f t="shared" si="96"/>
        <v/>
      </c>
    </row>
    <row r="493" spans="1:15" x14ac:dyDescent="0.25">
      <c r="A493" s="54" t="str">
        <f t="shared" si="85"/>
        <v/>
      </c>
      <c r="B493" s="6" t="str">
        <f t="shared" si="86"/>
        <v/>
      </c>
      <c r="C493" s="27" t="str">
        <f t="shared" si="87"/>
        <v/>
      </c>
      <c r="D493" s="27" t="str">
        <f t="shared" si="88"/>
        <v/>
      </c>
      <c r="E493" s="27" t="str">
        <f t="shared" si="89"/>
        <v/>
      </c>
      <c r="F493" s="25" t="str">
        <f>IF(A493&lt;&gt;"",SUM($E$10:E493),"")</f>
        <v/>
      </c>
      <c r="G493" s="27" t="str">
        <f t="shared" si="90"/>
        <v/>
      </c>
      <c r="I493" s="54" t="str">
        <f t="shared" si="91"/>
        <v/>
      </c>
      <c r="J493" s="6" t="str">
        <f t="shared" si="92"/>
        <v/>
      </c>
      <c r="K493" s="27" t="str">
        <f t="shared" si="93"/>
        <v/>
      </c>
      <c r="L493" s="27" t="str">
        <f t="shared" si="94"/>
        <v/>
      </c>
      <c r="M493" s="27" t="str">
        <f t="shared" si="95"/>
        <v/>
      </c>
      <c r="N493" s="25" t="str">
        <f>IF(I493&lt;&gt;"",SUM($M$10:M493),"")</f>
        <v/>
      </c>
      <c r="O493" s="27" t="str">
        <f t="shared" si="96"/>
        <v/>
      </c>
    </row>
    <row r="494" spans="1:15" x14ac:dyDescent="0.25">
      <c r="A494" s="54" t="str">
        <f t="shared" si="85"/>
        <v/>
      </c>
      <c r="B494" s="6" t="str">
        <f t="shared" si="86"/>
        <v/>
      </c>
      <c r="C494" s="27" t="str">
        <f t="shared" si="87"/>
        <v/>
      </c>
      <c r="D494" s="27" t="str">
        <f t="shared" si="88"/>
        <v/>
      </c>
      <c r="E494" s="27" t="str">
        <f t="shared" si="89"/>
        <v/>
      </c>
      <c r="F494" s="25" t="str">
        <f>IF(A494&lt;&gt;"",SUM($E$10:E494),"")</f>
        <v/>
      </c>
      <c r="G494" s="27" t="str">
        <f t="shared" si="90"/>
        <v/>
      </c>
      <c r="I494" s="54" t="str">
        <f t="shared" si="91"/>
        <v/>
      </c>
      <c r="J494" s="6" t="str">
        <f t="shared" si="92"/>
        <v/>
      </c>
      <c r="K494" s="27" t="str">
        <f t="shared" si="93"/>
        <v/>
      </c>
      <c r="L494" s="27" t="str">
        <f t="shared" si="94"/>
        <v/>
      </c>
      <c r="M494" s="27" t="str">
        <f t="shared" si="95"/>
        <v/>
      </c>
      <c r="N494" s="25" t="str">
        <f>IF(I494&lt;&gt;"",SUM($M$10:M494),"")</f>
        <v/>
      </c>
      <c r="O494" s="27" t="str">
        <f t="shared" si="96"/>
        <v/>
      </c>
    </row>
    <row r="495" spans="1:15" x14ac:dyDescent="0.25">
      <c r="A495" s="54" t="str">
        <f t="shared" si="85"/>
        <v/>
      </c>
      <c r="B495" s="6" t="str">
        <f t="shared" si="86"/>
        <v/>
      </c>
      <c r="C495" s="27" t="str">
        <f t="shared" si="87"/>
        <v/>
      </c>
      <c r="D495" s="27" t="str">
        <f t="shared" si="88"/>
        <v/>
      </c>
      <c r="E495" s="27" t="str">
        <f t="shared" si="89"/>
        <v/>
      </c>
      <c r="F495" s="25" t="str">
        <f>IF(A495&lt;&gt;"",SUM($E$10:E495),"")</f>
        <v/>
      </c>
      <c r="G495" s="27" t="str">
        <f t="shared" si="90"/>
        <v/>
      </c>
      <c r="I495" s="54" t="str">
        <f t="shared" si="91"/>
        <v/>
      </c>
      <c r="J495" s="6" t="str">
        <f t="shared" si="92"/>
        <v/>
      </c>
      <c r="K495" s="27" t="str">
        <f t="shared" si="93"/>
        <v/>
      </c>
      <c r="L495" s="27" t="str">
        <f t="shared" si="94"/>
        <v/>
      </c>
      <c r="M495" s="27" t="str">
        <f t="shared" si="95"/>
        <v/>
      </c>
      <c r="N495" s="25" t="str">
        <f>IF(I495&lt;&gt;"",SUM($M$10:M495),"")</f>
        <v/>
      </c>
      <c r="O495" s="27" t="str">
        <f t="shared" si="96"/>
        <v/>
      </c>
    </row>
    <row r="496" spans="1:15" x14ac:dyDescent="0.25">
      <c r="A496" s="54" t="str">
        <f t="shared" si="85"/>
        <v/>
      </c>
      <c r="B496" s="6" t="str">
        <f t="shared" si="86"/>
        <v/>
      </c>
      <c r="C496" s="27" t="str">
        <f t="shared" si="87"/>
        <v/>
      </c>
      <c r="D496" s="27" t="str">
        <f t="shared" si="88"/>
        <v/>
      </c>
      <c r="E496" s="27" t="str">
        <f t="shared" si="89"/>
        <v/>
      </c>
      <c r="F496" s="25" t="str">
        <f>IF(A496&lt;&gt;"",SUM($E$10:E496),"")</f>
        <v/>
      </c>
      <c r="G496" s="27" t="str">
        <f t="shared" si="90"/>
        <v/>
      </c>
      <c r="I496" s="54" t="str">
        <f t="shared" si="91"/>
        <v/>
      </c>
      <c r="J496" s="6" t="str">
        <f t="shared" si="92"/>
        <v/>
      </c>
      <c r="K496" s="27" t="str">
        <f t="shared" si="93"/>
        <v/>
      </c>
      <c r="L496" s="27" t="str">
        <f t="shared" si="94"/>
        <v/>
      </c>
      <c r="M496" s="27" t="str">
        <f t="shared" si="95"/>
        <v/>
      </c>
      <c r="N496" s="25" t="str">
        <f>IF(I496&lt;&gt;"",SUM($M$10:M496),"")</f>
        <v/>
      </c>
      <c r="O496" s="27" t="str">
        <f t="shared" si="96"/>
        <v/>
      </c>
    </row>
    <row r="497" spans="1:15" x14ac:dyDescent="0.25">
      <c r="A497" s="54" t="str">
        <f t="shared" si="85"/>
        <v/>
      </c>
      <c r="B497" s="6" t="str">
        <f t="shared" si="86"/>
        <v/>
      </c>
      <c r="C497" s="27" t="str">
        <f t="shared" si="87"/>
        <v/>
      </c>
      <c r="D497" s="27" t="str">
        <f t="shared" si="88"/>
        <v/>
      </c>
      <c r="E497" s="27" t="str">
        <f t="shared" si="89"/>
        <v/>
      </c>
      <c r="F497" s="25" t="str">
        <f>IF(A497&lt;&gt;"",SUM($E$10:E497),"")</f>
        <v/>
      </c>
      <c r="G497" s="27" t="str">
        <f t="shared" si="90"/>
        <v/>
      </c>
      <c r="I497" s="54" t="str">
        <f t="shared" si="91"/>
        <v/>
      </c>
      <c r="J497" s="6" t="str">
        <f t="shared" si="92"/>
        <v/>
      </c>
      <c r="K497" s="27" t="str">
        <f t="shared" si="93"/>
        <v/>
      </c>
      <c r="L497" s="27" t="str">
        <f t="shared" si="94"/>
        <v/>
      </c>
      <c r="M497" s="27" t="str">
        <f t="shared" si="95"/>
        <v/>
      </c>
      <c r="N497" s="25" t="str">
        <f>IF(I497&lt;&gt;"",SUM($M$10:M497),"")</f>
        <v/>
      </c>
      <c r="O497" s="27" t="str">
        <f t="shared" si="96"/>
        <v/>
      </c>
    </row>
    <row r="498" spans="1:15" x14ac:dyDescent="0.25">
      <c r="A498" s="54" t="str">
        <f t="shared" si="85"/>
        <v/>
      </c>
      <c r="B498" s="6" t="str">
        <f t="shared" si="86"/>
        <v/>
      </c>
      <c r="C498" s="27" t="str">
        <f t="shared" si="87"/>
        <v/>
      </c>
      <c r="D498" s="27" t="str">
        <f t="shared" si="88"/>
        <v/>
      </c>
      <c r="E498" s="27" t="str">
        <f t="shared" si="89"/>
        <v/>
      </c>
      <c r="F498" s="25" t="str">
        <f>IF(A498&lt;&gt;"",SUM($E$10:E498),"")</f>
        <v/>
      </c>
      <c r="G498" s="27" t="str">
        <f t="shared" si="90"/>
        <v/>
      </c>
      <c r="I498" s="54" t="str">
        <f t="shared" si="91"/>
        <v/>
      </c>
      <c r="J498" s="6" t="str">
        <f t="shared" si="92"/>
        <v/>
      </c>
      <c r="K498" s="27" t="str">
        <f t="shared" si="93"/>
        <v/>
      </c>
      <c r="L498" s="27" t="str">
        <f t="shared" si="94"/>
        <v/>
      </c>
      <c r="M498" s="27" t="str">
        <f t="shared" si="95"/>
        <v/>
      </c>
      <c r="N498" s="25" t="str">
        <f>IF(I498&lt;&gt;"",SUM($M$10:M498),"")</f>
        <v/>
      </c>
      <c r="O498" s="27" t="str">
        <f t="shared" si="96"/>
        <v/>
      </c>
    </row>
    <row r="499" spans="1:15" x14ac:dyDescent="0.25">
      <c r="A499" s="54" t="str">
        <f t="shared" si="85"/>
        <v/>
      </c>
      <c r="B499" s="6" t="str">
        <f t="shared" si="86"/>
        <v/>
      </c>
      <c r="C499" s="27" t="str">
        <f t="shared" si="87"/>
        <v/>
      </c>
      <c r="D499" s="27" t="str">
        <f t="shared" si="88"/>
        <v/>
      </c>
      <c r="E499" s="27" t="str">
        <f t="shared" si="89"/>
        <v/>
      </c>
      <c r="F499" s="25" t="str">
        <f>IF(A499&lt;&gt;"",SUM($E$10:E499),"")</f>
        <v/>
      </c>
      <c r="G499" s="27" t="str">
        <f t="shared" si="90"/>
        <v/>
      </c>
      <c r="I499" s="54" t="str">
        <f t="shared" si="91"/>
        <v/>
      </c>
      <c r="J499" s="6" t="str">
        <f t="shared" si="92"/>
        <v/>
      </c>
      <c r="K499" s="27" t="str">
        <f t="shared" si="93"/>
        <v/>
      </c>
      <c r="L499" s="27" t="str">
        <f t="shared" si="94"/>
        <v/>
      </c>
      <c r="M499" s="27" t="str">
        <f t="shared" si="95"/>
        <v/>
      </c>
      <c r="N499" s="25" t="str">
        <f>IF(I499&lt;&gt;"",SUM($M$10:M499),"")</f>
        <v/>
      </c>
      <c r="O499" s="27" t="str">
        <f t="shared" si="96"/>
        <v/>
      </c>
    </row>
    <row r="500" spans="1:15" x14ac:dyDescent="0.25">
      <c r="A500" s="54" t="str">
        <f t="shared" si="85"/>
        <v/>
      </c>
      <c r="B500" s="6" t="str">
        <f t="shared" si="86"/>
        <v/>
      </c>
      <c r="C500" s="27" t="str">
        <f t="shared" si="87"/>
        <v/>
      </c>
      <c r="D500" s="27" t="str">
        <f t="shared" si="88"/>
        <v/>
      </c>
      <c r="E500" s="27" t="str">
        <f t="shared" si="89"/>
        <v/>
      </c>
      <c r="F500" s="25" t="str">
        <f>IF(A500&lt;&gt;"",SUM($E$10:E500),"")</f>
        <v/>
      </c>
      <c r="G500" s="27" t="str">
        <f t="shared" si="90"/>
        <v/>
      </c>
      <c r="I500" s="54" t="str">
        <f t="shared" si="91"/>
        <v/>
      </c>
      <c r="J500" s="6" t="str">
        <f t="shared" si="92"/>
        <v/>
      </c>
      <c r="K500" s="27" t="str">
        <f t="shared" si="93"/>
        <v/>
      </c>
      <c r="L500" s="27" t="str">
        <f t="shared" si="94"/>
        <v/>
      </c>
      <c r="M500" s="27" t="str">
        <f t="shared" si="95"/>
        <v/>
      </c>
      <c r="N500" s="25" t="str">
        <f>IF(I500&lt;&gt;"",SUM($M$10:M500),"")</f>
        <v/>
      </c>
      <c r="O500" s="27" t="str">
        <f t="shared" si="96"/>
        <v/>
      </c>
    </row>
    <row r="501" spans="1:15" x14ac:dyDescent="0.25">
      <c r="A501" s="54" t="str">
        <f t="shared" si="85"/>
        <v/>
      </c>
      <c r="B501" s="6" t="str">
        <f t="shared" si="86"/>
        <v/>
      </c>
      <c r="C501" s="27" t="str">
        <f t="shared" si="87"/>
        <v/>
      </c>
      <c r="D501" s="27" t="str">
        <f t="shared" si="88"/>
        <v/>
      </c>
      <c r="E501" s="27" t="str">
        <f t="shared" si="89"/>
        <v/>
      </c>
      <c r="F501" s="25" t="str">
        <f>IF(A501&lt;&gt;"",SUM($E$10:E501),"")</f>
        <v/>
      </c>
      <c r="G501" s="27" t="str">
        <f t="shared" si="90"/>
        <v/>
      </c>
      <c r="I501" s="54" t="str">
        <f t="shared" si="91"/>
        <v/>
      </c>
      <c r="J501" s="6" t="str">
        <f t="shared" si="92"/>
        <v/>
      </c>
      <c r="K501" s="27" t="str">
        <f t="shared" si="93"/>
        <v/>
      </c>
      <c r="L501" s="27" t="str">
        <f t="shared" si="94"/>
        <v/>
      </c>
      <c r="M501" s="27" t="str">
        <f t="shared" si="95"/>
        <v/>
      </c>
      <c r="N501" s="25" t="str">
        <f>IF(I501&lt;&gt;"",SUM($M$10:M501),"")</f>
        <v/>
      </c>
      <c r="O501" s="27" t="str">
        <f t="shared" si="96"/>
        <v/>
      </c>
    </row>
    <row r="502" spans="1:15" x14ac:dyDescent="0.25">
      <c r="A502" s="54" t="str">
        <f t="shared" si="85"/>
        <v/>
      </c>
      <c r="B502" s="6" t="str">
        <f t="shared" si="86"/>
        <v/>
      </c>
      <c r="C502" s="27" t="str">
        <f t="shared" si="87"/>
        <v/>
      </c>
      <c r="D502" s="27" t="str">
        <f t="shared" si="88"/>
        <v/>
      </c>
      <c r="E502" s="27" t="str">
        <f t="shared" si="89"/>
        <v/>
      </c>
      <c r="F502" s="25" t="str">
        <f>IF(A502&lt;&gt;"",SUM($E$10:E502),"")</f>
        <v/>
      </c>
      <c r="G502" s="27" t="str">
        <f t="shared" si="90"/>
        <v/>
      </c>
      <c r="I502" s="54" t="str">
        <f t="shared" si="91"/>
        <v/>
      </c>
      <c r="J502" s="6" t="str">
        <f t="shared" si="92"/>
        <v/>
      </c>
      <c r="K502" s="27" t="str">
        <f t="shared" si="93"/>
        <v/>
      </c>
      <c r="L502" s="27" t="str">
        <f t="shared" si="94"/>
        <v/>
      </c>
      <c r="M502" s="27" t="str">
        <f t="shared" si="95"/>
        <v/>
      </c>
      <c r="N502" s="25" t="str">
        <f>IF(I502&lt;&gt;"",SUM($M$10:M502),"")</f>
        <v/>
      </c>
      <c r="O502" s="27" t="str">
        <f t="shared" si="96"/>
        <v/>
      </c>
    </row>
    <row r="503" spans="1:15" x14ac:dyDescent="0.25">
      <c r="A503" s="54" t="str">
        <f t="shared" si="85"/>
        <v/>
      </c>
      <c r="B503" s="6" t="str">
        <f t="shared" si="86"/>
        <v/>
      </c>
      <c r="C503" s="27" t="str">
        <f t="shared" si="87"/>
        <v/>
      </c>
      <c r="D503" s="27" t="str">
        <f t="shared" si="88"/>
        <v/>
      </c>
      <c r="E503" s="27" t="str">
        <f t="shared" si="89"/>
        <v/>
      </c>
      <c r="F503" s="25" t="str">
        <f>IF(A503&lt;&gt;"",SUM($E$10:E503),"")</f>
        <v/>
      </c>
      <c r="G503" s="27" t="str">
        <f t="shared" si="90"/>
        <v/>
      </c>
      <c r="I503" s="54" t="str">
        <f t="shared" si="91"/>
        <v/>
      </c>
      <c r="J503" s="6" t="str">
        <f t="shared" si="92"/>
        <v/>
      </c>
      <c r="K503" s="27" t="str">
        <f t="shared" si="93"/>
        <v/>
      </c>
      <c r="L503" s="27" t="str">
        <f t="shared" si="94"/>
        <v/>
      </c>
      <c r="M503" s="27" t="str">
        <f t="shared" si="95"/>
        <v/>
      </c>
      <c r="N503" s="25" t="str">
        <f>IF(I503&lt;&gt;"",SUM($M$10:M503),"")</f>
        <v/>
      </c>
      <c r="O503" s="27" t="str">
        <f t="shared" si="96"/>
        <v/>
      </c>
    </row>
    <row r="504" spans="1:15" x14ac:dyDescent="0.25">
      <c r="A504" s="54" t="str">
        <f t="shared" si="85"/>
        <v/>
      </c>
      <c r="B504" s="6" t="str">
        <f t="shared" si="86"/>
        <v/>
      </c>
      <c r="C504" s="27" t="str">
        <f t="shared" si="87"/>
        <v/>
      </c>
      <c r="D504" s="27" t="str">
        <f t="shared" si="88"/>
        <v/>
      </c>
      <c r="E504" s="27" t="str">
        <f t="shared" si="89"/>
        <v/>
      </c>
      <c r="F504" s="25" t="str">
        <f>IF(A504&lt;&gt;"",SUM($E$10:E504),"")</f>
        <v/>
      </c>
      <c r="G504" s="27" t="str">
        <f t="shared" si="90"/>
        <v/>
      </c>
      <c r="I504" s="54" t="str">
        <f t="shared" si="91"/>
        <v/>
      </c>
      <c r="J504" s="6" t="str">
        <f t="shared" si="92"/>
        <v/>
      </c>
      <c r="K504" s="27" t="str">
        <f t="shared" si="93"/>
        <v/>
      </c>
      <c r="L504" s="27" t="str">
        <f t="shared" si="94"/>
        <v/>
      </c>
      <c r="M504" s="27" t="str">
        <f t="shared" si="95"/>
        <v/>
      </c>
      <c r="N504" s="25" t="str">
        <f>IF(I504&lt;&gt;"",SUM($M$10:M504),"")</f>
        <v/>
      </c>
      <c r="O504" s="27" t="str">
        <f t="shared" si="96"/>
        <v/>
      </c>
    </row>
    <row r="505" spans="1:15" x14ac:dyDescent="0.25">
      <c r="A505" s="54" t="str">
        <f t="shared" si="85"/>
        <v/>
      </c>
      <c r="B505" s="6" t="str">
        <f t="shared" si="86"/>
        <v/>
      </c>
      <c r="C505" s="27" t="str">
        <f t="shared" si="87"/>
        <v/>
      </c>
      <c r="D505" s="27" t="str">
        <f t="shared" si="88"/>
        <v/>
      </c>
      <c r="E505" s="27" t="str">
        <f t="shared" si="89"/>
        <v/>
      </c>
      <c r="F505" s="25" t="str">
        <f>IF(A505&lt;&gt;"",SUM($E$10:E505),"")</f>
        <v/>
      </c>
      <c r="G505" s="27" t="str">
        <f t="shared" si="90"/>
        <v/>
      </c>
      <c r="I505" s="54" t="str">
        <f t="shared" si="91"/>
        <v/>
      </c>
      <c r="J505" s="6" t="str">
        <f t="shared" si="92"/>
        <v/>
      </c>
      <c r="K505" s="27" t="str">
        <f t="shared" si="93"/>
        <v/>
      </c>
      <c r="L505" s="27" t="str">
        <f t="shared" si="94"/>
        <v/>
      </c>
      <c r="M505" s="27" t="str">
        <f t="shared" si="95"/>
        <v/>
      </c>
      <c r="N505" s="25" t="str">
        <f>IF(I505&lt;&gt;"",SUM($M$10:M505),"")</f>
        <v/>
      </c>
      <c r="O505" s="27" t="str">
        <f t="shared" si="96"/>
        <v/>
      </c>
    </row>
    <row r="506" spans="1:15" x14ac:dyDescent="0.25">
      <c r="A506" s="54" t="str">
        <f t="shared" si="85"/>
        <v/>
      </c>
      <c r="B506" s="6" t="str">
        <f t="shared" si="86"/>
        <v/>
      </c>
      <c r="C506" s="27" t="str">
        <f t="shared" si="87"/>
        <v/>
      </c>
      <c r="D506" s="27" t="str">
        <f t="shared" si="88"/>
        <v/>
      </c>
      <c r="E506" s="27" t="str">
        <f t="shared" si="89"/>
        <v/>
      </c>
      <c r="F506" s="25" t="str">
        <f>IF(A506&lt;&gt;"",SUM($E$10:E506),"")</f>
        <v/>
      </c>
      <c r="G506" s="27" t="str">
        <f t="shared" si="90"/>
        <v/>
      </c>
      <c r="I506" s="54" t="str">
        <f t="shared" si="91"/>
        <v/>
      </c>
      <c r="J506" s="6" t="str">
        <f t="shared" si="92"/>
        <v/>
      </c>
      <c r="K506" s="27" t="str">
        <f t="shared" si="93"/>
        <v/>
      </c>
      <c r="L506" s="27" t="str">
        <f t="shared" si="94"/>
        <v/>
      </c>
      <c r="M506" s="27" t="str">
        <f t="shared" si="95"/>
        <v/>
      </c>
      <c r="N506" s="25" t="str">
        <f>IF(I506&lt;&gt;"",SUM($M$10:M506),"")</f>
        <v/>
      </c>
      <c r="O506" s="27" t="str">
        <f t="shared" si="96"/>
        <v/>
      </c>
    </row>
    <row r="507" spans="1:15" x14ac:dyDescent="0.25">
      <c r="A507" s="54" t="str">
        <f t="shared" si="85"/>
        <v/>
      </c>
      <c r="B507" s="6" t="str">
        <f t="shared" si="86"/>
        <v/>
      </c>
      <c r="C507" s="27" t="str">
        <f t="shared" si="87"/>
        <v/>
      </c>
      <c r="D507" s="27" t="str">
        <f t="shared" si="88"/>
        <v/>
      </c>
      <c r="E507" s="27" t="str">
        <f t="shared" si="89"/>
        <v/>
      </c>
      <c r="F507" s="25" t="str">
        <f>IF(A507&lt;&gt;"",SUM($E$10:E507),"")</f>
        <v/>
      </c>
      <c r="G507" s="27" t="str">
        <f t="shared" si="90"/>
        <v/>
      </c>
      <c r="I507" s="54" t="str">
        <f t="shared" si="91"/>
        <v/>
      </c>
      <c r="J507" s="6" t="str">
        <f t="shared" si="92"/>
        <v/>
      </c>
      <c r="K507" s="27" t="str">
        <f t="shared" si="93"/>
        <v/>
      </c>
      <c r="L507" s="27" t="str">
        <f t="shared" si="94"/>
        <v/>
      </c>
      <c r="M507" s="27" t="str">
        <f t="shared" si="95"/>
        <v/>
      </c>
      <c r="N507" s="25" t="str">
        <f>IF(I507&lt;&gt;"",SUM($M$10:M507),"")</f>
        <v/>
      </c>
      <c r="O507" s="27" t="str">
        <f t="shared" si="96"/>
        <v/>
      </c>
    </row>
    <row r="508" spans="1:15" x14ac:dyDescent="0.25">
      <c r="A508" s="54" t="str">
        <f t="shared" si="85"/>
        <v/>
      </c>
      <c r="B508" s="6" t="str">
        <f t="shared" si="86"/>
        <v/>
      </c>
      <c r="C508" s="27" t="str">
        <f t="shared" si="87"/>
        <v/>
      </c>
      <c r="D508" s="27" t="str">
        <f t="shared" si="88"/>
        <v/>
      </c>
      <c r="E508" s="27" t="str">
        <f t="shared" si="89"/>
        <v/>
      </c>
      <c r="F508" s="25" t="str">
        <f>IF(A508&lt;&gt;"",SUM($E$10:E508),"")</f>
        <v/>
      </c>
      <c r="G508" s="27" t="str">
        <f t="shared" si="90"/>
        <v/>
      </c>
      <c r="I508" s="54" t="str">
        <f t="shared" si="91"/>
        <v/>
      </c>
      <c r="J508" s="6" t="str">
        <f t="shared" si="92"/>
        <v/>
      </c>
      <c r="K508" s="27" t="str">
        <f t="shared" si="93"/>
        <v/>
      </c>
      <c r="L508" s="27" t="str">
        <f t="shared" si="94"/>
        <v/>
      </c>
      <c r="M508" s="27" t="str">
        <f t="shared" si="95"/>
        <v/>
      </c>
      <c r="N508" s="25" t="str">
        <f>IF(I508&lt;&gt;"",SUM($M$10:M508),"")</f>
        <v/>
      </c>
      <c r="O508" s="27" t="str">
        <f t="shared" si="96"/>
        <v/>
      </c>
    </row>
    <row r="509" spans="1:15" x14ac:dyDescent="0.25">
      <c r="A509" s="54" t="str">
        <f t="shared" si="85"/>
        <v/>
      </c>
      <c r="B509" s="6" t="str">
        <f t="shared" si="86"/>
        <v/>
      </c>
      <c r="C509" s="27" t="str">
        <f t="shared" si="87"/>
        <v/>
      </c>
      <c r="D509" s="27" t="str">
        <f t="shared" si="88"/>
        <v/>
      </c>
      <c r="E509" s="27" t="str">
        <f t="shared" si="89"/>
        <v/>
      </c>
      <c r="F509" s="25" t="str">
        <f>IF(A509&lt;&gt;"",SUM($E$10:E509),"")</f>
        <v/>
      </c>
      <c r="G509" s="27" t="str">
        <f t="shared" si="90"/>
        <v/>
      </c>
      <c r="I509" s="54" t="str">
        <f t="shared" si="91"/>
        <v/>
      </c>
      <c r="J509" s="6" t="str">
        <f t="shared" si="92"/>
        <v/>
      </c>
      <c r="K509" s="27" t="str">
        <f t="shared" si="93"/>
        <v/>
      </c>
      <c r="L509" s="27" t="str">
        <f t="shared" si="94"/>
        <v/>
      </c>
      <c r="M509" s="27" t="str">
        <f t="shared" si="95"/>
        <v/>
      </c>
      <c r="N509" s="25" t="str">
        <f>IF(I509&lt;&gt;"",SUM($M$10:M509),"")</f>
        <v/>
      </c>
      <c r="O509" s="27" t="str">
        <f t="shared" si="96"/>
        <v/>
      </c>
    </row>
    <row r="510" spans="1:15" x14ac:dyDescent="0.25">
      <c r="A510" s="54" t="str">
        <f t="shared" si="85"/>
        <v/>
      </c>
      <c r="B510" s="6" t="str">
        <f t="shared" si="86"/>
        <v/>
      </c>
      <c r="C510" s="27" t="str">
        <f t="shared" si="87"/>
        <v/>
      </c>
      <c r="D510" s="27" t="str">
        <f t="shared" si="88"/>
        <v/>
      </c>
      <c r="E510" s="27" t="str">
        <f t="shared" si="89"/>
        <v/>
      </c>
      <c r="F510" s="25" t="str">
        <f>IF(A510&lt;&gt;"",SUM($E$10:E510),"")</f>
        <v/>
      </c>
      <c r="G510" s="27" t="str">
        <f t="shared" si="90"/>
        <v/>
      </c>
      <c r="I510" s="54" t="str">
        <f t="shared" si="91"/>
        <v/>
      </c>
      <c r="J510" s="6" t="str">
        <f t="shared" si="92"/>
        <v/>
      </c>
      <c r="K510" s="27" t="str">
        <f t="shared" si="93"/>
        <v/>
      </c>
      <c r="L510" s="27" t="str">
        <f t="shared" si="94"/>
        <v/>
      </c>
      <c r="M510" s="27" t="str">
        <f t="shared" si="95"/>
        <v/>
      </c>
      <c r="N510" s="25" t="str">
        <f>IF(I510&lt;&gt;"",SUM($M$10:M510),"")</f>
        <v/>
      </c>
      <c r="O510" s="27" t="str">
        <f t="shared" si="96"/>
        <v/>
      </c>
    </row>
    <row r="511" spans="1:15" x14ac:dyDescent="0.25">
      <c r="A511" s="54" t="str">
        <f t="shared" si="85"/>
        <v/>
      </c>
      <c r="B511" s="6" t="str">
        <f t="shared" si="86"/>
        <v/>
      </c>
      <c r="C511" s="27" t="str">
        <f t="shared" si="87"/>
        <v/>
      </c>
      <c r="D511" s="27" t="str">
        <f t="shared" si="88"/>
        <v/>
      </c>
      <c r="E511" s="27" t="str">
        <f t="shared" si="89"/>
        <v/>
      </c>
      <c r="F511" s="25" t="str">
        <f>IF(A511&lt;&gt;"",SUM($E$10:E511),"")</f>
        <v/>
      </c>
      <c r="G511" s="27" t="str">
        <f t="shared" si="90"/>
        <v/>
      </c>
      <c r="I511" s="54" t="str">
        <f t="shared" si="91"/>
        <v/>
      </c>
      <c r="J511" s="6" t="str">
        <f t="shared" si="92"/>
        <v/>
      </c>
      <c r="K511" s="27" t="str">
        <f t="shared" si="93"/>
        <v/>
      </c>
      <c r="L511" s="27" t="str">
        <f t="shared" si="94"/>
        <v/>
      </c>
      <c r="M511" s="27" t="str">
        <f t="shared" si="95"/>
        <v/>
      </c>
      <c r="N511" s="25" t="str">
        <f>IF(I511&lt;&gt;"",SUM($M$10:M511),"")</f>
        <v/>
      </c>
      <c r="O511" s="27" t="str">
        <f t="shared" si="96"/>
        <v/>
      </c>
    </row>
    <row r="512" spans="1:15" x14ac:dyDescent="0.25">
      <c r="A512" s="54" t="str">
        <f t="shared" si="85"/>
        <v/>
      </c>
      <c r="B512" s="6" t="str">
        <f t="shared" si="86"/>
        <v/>
      </c>
      <c r="C512" s="27" t="str">
        <f t="shared" si="87"/>
        <v/>
      </c>
      <c r="D512" s="27" t="str">
        <f t="shared" si="88"/>
        <v/>
      </c>
      <c r="E512" s="27" t="str">
        <f t="shared" si="89"/>
        <v/>
      </c>
      <c r="F512" s="25" t="str">
        <f>IF(A512&lt;&gt;"",SUM($E$10:E512),"")</f>
        <v/>
      </c>
      <c r="G512" s="27" t="str">
        <f t="shared" si="90"/>
        <v/>
      </c>
      <c r="I512" s="54" t="str">
        <f t="shared" si="91"/>
        <v/>
      </c>
      <c r="J512" s="6" t="str">
        <f t="shared" si="92"/>
        <v/>
      </c>
      <c r="K512" s="27" t="str">
        <f t="shared" si="93"/>
        <v/>
      </c>
      <c r="L512" s="27" t="str">
        <f t="shared" si="94"/>
        <v/>
      </c>
      <c r="M512" s="27" t="str">
        <f t="shared" si="95"/>
        <v/>
      </c>
      <c r="N512" s="25" t="str">
        <f>IF(I512&lt;&gt;"",SUM($M$10:M512),"")</f>
        <v/>
      </c>
      <c r="O512" s="27" t="str">
        <f t="shared" si="96"/>
        <v/>
      </c>
    </row>
    <row r="513" spans="1:15" x14ac:dyDescent="0.25">
      <c r="A513" s="54" t="str">
        <f t="shared" si="85"/>
        <v/>
      </c>
      <c r="B513" s="6" t="str">
        <f t="shared" si="86"/>
        <v/>
      </c>
      <c r="C513" s="27" t="str">
        <f t="shared" si="87"/>
        <v/>
      </c>
      <c r="D513" s="27" t="str">
        <f t="shared" si="88"/>
        <v/>
      </c>
      <c r="E513" s="27" t="str">
        <f t="shared" si="89"/>
        <v/>
      </c>
      <c r="F513" s="25" t="str">
        <f>IF(A513&lt;&gt;"",SUM($E$10:E513),"")</f>
        <v/>
      </c>
      <c r="G513" s="27" t="str">
        <f t="shared" si="90"/>
        <v/>
      </c>
      <c r="I513" s="54" t="str">
        <f t="shared" si="91"/>
        <v/>
      </c>
      <c r="J513" s="6" t="str">
        <f t="shared" si="92"/>
        <v/>
      </c>
      <c r="K513" s="27" t="str">
        <f t="shared" si="93"/>
        <v/>
      </c>
      <c r="L513" s="27" t="str">
        <f t="shared" si="94"/>
        <v/>
      </c>
      <c r="M513" s="27" t="str">
        <f t="shared" si="95"/>
        <v/>
      </c>
      <c r="N513" s="25" t="str">
        <f>IF(I513&lt;&gt;"",SUM($M$10:M513),"")</f>
        <v/>
      </c>
      <c r="O513" s="27" t="str">
        <f t="shared" si="96"/>
        <v/>
      </c>
    </row>
    <row r="514" spans="1:15" x14ac:dyDescent="0.25">
      <c r="A514" s="54" t="str">
        <f t="shared" si="85"/>
        <v/>
      </c>
      <c r="B514" s="6" t="str">
        <f t="shared" si="86"/>
        <v/>
      </c>
      <c r="C514" s="27" t="str">
        <f t="shared" si="87"/>
        <v/>
      </c>
      <c r="D514" s="27" t="str">
        <f t="shared" si="88"/>
        <v/>
      </c>
      <c r="E514" s="27" t="str">
        <f t="shared" si="89"/>
        <v/>
      </c>
      <c r="F514" s="25" t="str">
        <f>IF(A514&lt;&gt;"",SUM($E$10:E514),"")</f>
        <v/>
      </c>
      <c r="G514" s="27" t="str">
        <f t="shared" si="90"/>
        <v/>
      </c>
      <c r="I514" s="54" t="str">
        <f t="shared" si="91"/>
        <v/>
      </c>
      <c r="J514" s="6" t="str">
        <f t="shared" si="92"/>
        <v/>
      </c>
      <c r="K514" s="27" t="str">
        <f t="shared" si="93"/>
        <v/>
      </c>
      <c r="L514" s="27" t="str">
        <f t="shared" si="94"/>
        <v/>
      </c>
      <c r="M514" s="27" t="str">
        <f t="shared" si="95"/>
        <v/>
      </c>
      <c r="N514" s="25" t="str">
        <f>IF(I514&lt;&gt;"",SUM($M$10:M514),"")</f>
        <v/>
      </c>
      <c r="O514" s="27" t="str">
        <f t="shared" si="96"/>
        <v/>
      </c>
    </row>
    <row r="515" spans="1:15" x14ac:dyDescent="0.25">
      <c r="A515" s="54" t="str">
        <f t="shared" si="85"/>
        <v/>
      </c>
      <c r="B515" s="6" t="str">
        <f t="shared" si="86"/>
        <v/>
      </c>
      <c r="C515" s="27" t="str">
        <f t="shared" si="87"/>
        <v/>
      </c>
      <c r="D515" s="27" t="str">
        <f t="shared" si="88"/>
        <v/>
      </c>
      <c r="E515" s="27" t="str">
        <f t="shared" si="89"/>
        <v/>
      </c>
      <c r="F515" s="25" t="str">
        <f>IF(A515&lt;&gt;"",SUM($E$10:E515),"")</f>
        <v/>
      </c>
      <c r="G515" s="27" t="str">
        <f t="shared" si="90"/>
        <v/>
      </c>
      <c r="I515" s="54" t="str">
        <f t="shared" si="91"/>
        <v/>
      </c>
      <c r="J515" s="6" t="str">
        <f t="shared" si="92"/>
        <v/>
      </c>
      <c r="K515" s="27" t="str">
        <f t="shared" si="93"/>
        <v/>
      </c>
      <c r="L515" s="27" t="str">
        <f t="shared" si="94"/>
        <v/>
      </c>
      <c r="M515" s="27" t="str">
        <f t="shared" si="95"/>
        <v/>
      </c>
      <c r="N515" s="25" t="str">
        <f>IF(I515&lt;&gt;"",SUM($M$10:M515),"")</f>
        <v/>
      </c>
      <c r="O515" s="27" t="str">
        <f t="shared" si="96"/>
        <v/>
      </c>
    </row>
    <row r="516" spans="1:15" x14ac:dyDescent="0.25">
      <c r="A516" s="54" t="str">
        <f t="shared" si="85"/>
        <v/>
      </c>
      <c r="B516" s="6" t="str">
        <f t="shared" si="86"/>
        <v/>
      </c>
      <c r="C516" s="27" t="str">
        <f t="shared" si="87"/>
        <v/>
      </c>
      <c r="D516" s="27" t="str">
        <f t="shared" si="88"/>
        <v/>
      </c>
      <c r="E516" s="27" t="str">
        <f t="shared" si="89"/>
        <v/>
      </c>
      <c r="F516" s="25" t="str">
        <f>IF(A516&lt;&gt;"",SUM($E$10:E516),"")</f>
        <v/>
      </c>
      <c r="G516" s="27" t="str">
        <f t="shared" si="90"/>
        <v/>
      </c>
      <c r="I516" s="54" t="str">
        <f t="shared" si="91"/>
        <v/>
      </c>
      <c r="J516" s="6" t="str">
        <f t="shared" si="92"/>
        <v/>
      </c>
      <c r="K516" s="27" t="str">
        <f t="shared" si="93"/>
        <v/>
      </c>
      <c r="L516" s="27" t="str">
        <f t="shared" si="94"/>
        <v/>
      </c>
      <c r="M516" s="27" t="str">
        <f t="shared" si="95"/>
        <v/>
      </c>
      <c r="N516" s="25" t="str">
        <f>IF(I516&lt;&gt;"",SUM($M$10:M516),"")</f>
        <v/>
      </c>
      <c r="O516" s="27" t="str">
        <f t="shared" si="96"/>
        <v/>
      </c>
    </row>
    <row r="517" spans="1:15" x14ac:dyDescent="0.25">
      <c r="A517" s="54" t="str">
        <f t="shared" si="85"/>
        <v/>
      </c>
      <c r="B517" s="6" t="str">
        <f t="shared" si="86"/>
        <v/>
      </c>
      <c r="C517" s="27" t="str">
        <f t="shared" si="87"/>
        <v/>
      </c>
      <c r="D517" s="27" t="str">
        <f t="shared" si="88"/>
        <v/>
      </c>
      <c r="E517" s="27" t="str">
        <f t="shared" si="89"/>
        <v/>
      </c>
      <c r="F517" s="25" t="str">
        <f>IF(A517&lt;&gt;"",SUM($E$10:E517),"")</f>
        <v/>
      </c>
      <c r="G517" s="27" t="str">
        <f t="shared" si="90"/>
        <v/>
      </c>
      <c r="I517" s="54" t="str">
        <f t="shared" si="91"/>
        <v/>
      </c>
      <c r="J517" s="6" t="str">
        <f t="shared" si="92"/>
        <v/>
      </c>
      <c r="K517" s="27" t="str">
        <f t="shared" si="93"/>
        <v/>
      </c>
      <c r="L517" s="27" t="str">
        <f t="shared" si="94"/>
        <v/>
      </c>
      <c r="M517" s="27" t="str">
        <f t="shared" si="95"/>
        <v/>
      </c>
      <c r="N517" s="25" t="str">
        <f>IF(I517&lt;&gt;"",SUM($M$10:M517),"")</f>
        <v/>
      </c>
      <c r="O517" s="27" t="str">
        <f t="shared" si="96"/>
        <v/>
      </c>
    </row>
    <row r="518" spans="1:15" x14ac:dyDescent="0.25">
      <c r="A518" s="54" t="str">
        <f t="shared" si="85"/>
        <v/>
      </c>
      <c r="B518" s="6" t="str">
        <f t="shared" si="86"/>
        <v/>
      </c>
      <c r="C518" s="27" t="str">
        <f t="shared" si="87"/>
        <v/>
      </c>
      <c r="D518" s="27" t="str">
        <f t="shared" si="88"/>
        <v/>
      </c>
      <c r="E518" s="27" t="str">
        <f t="shared" si="89"/>
        <v/>
      </c>
      <c r="F518" s="25" t="str">
        <f>IF(A518&lt;&gt;"",SUM($E$10:E518),"")</f>
        <v/>
      </c>
      <c r="G518" s="27" t="str">
        <f t="shared" si="90"/>
        <v/>
      </c>
      <c r="I518" s="54" t="str">
        <f t="shared" si="91"/>
        <v/>
      </c>
      <c r="J518" s="6" t="str">
        <f t="shared" si="92"/>
        <v/>
      </c>
      <c r="K518" s="27" t="str">
        <f t="shared" si="93"/>
        <v/>
      </c>
      <c r="L518" s="27" t="str">
        <f t="shared" si="94"/>
        <v/>
      </c>
      <c r="M518" s="27" t="str">
        <f t="shared" si="95"/>
        <v/>
      </c>
      <c r="N518" s="25" t="str">
        <f>IF(I518&lt;&gt;"",SUM($M$10:M518),"")</f>
        <v/>
      </c>
      <c r="O518" s="27" t="str">
        <f t="shared" si="96"/>
        <v/>
      </c>
    </row>
    <row r="519" spans="1:15" x14ac:dyDescent="0.25">
      <c r="A519" s="54" t="str">
        <f t="shared" si="85"/>
        <v/>
      </c>
      <c r="B519" s="6" t="str">
        <f t="shared" si="86"/>
        <v/>
      </c>
      <c r="C519" s="27" t="str">
        <f t="shared" si="87"/>
        <v/>
      </c>
      <c r="D519" s="27" t="str">
        <f t="shared" si="88"/>
        <v/>
      </c>
      <c r="E519" s="27" t="str">
        <f t="shared" si="89"/>
        <v/>
      </c>
      <c r="F519" s="25" t="str">
        <f>IF(A519&lt;&gt;"",SUM($E$10:E519),"")</f>
        <v/>
      </c>
      <c r="G519" s="27" t="str">
        <f t="shared" si="90"/>
        <v/>
      </c>
      <c r="I519" s="54" t="str">
        <f t="shared" si="91"/>
        <v/>
      </c>
      <c r="J519" s="6" t="str">
        <f t="shared" si="92"/>
        <v/>
      </c>
      <c r="K519" s="27" t="str">
        <f t="shared" si="93"/>
        <v/>
      </c>
      <c r="L519" s="27" t="str">
        <f t="shared" si="94"/>
        <v/>
      </c>
      <c r="M519" s="27" t="str">
        <f t="shared" si="95"/>
        <v/>
      </c>
      <c r="N519" s="25" t="str">
        <f>IF(I519&lt;&gt;"",SUM($M$10:M519),"")</f>
        <v/>
      </c>
      <c r="O519" s="27" t="str">
        <f t="shared" si="96"/>
        <v/>
      </c>
    </row>
    <row r="520" spans="1:15" x14ac:dyDescent="0.25">
      <c r="A520" s="54" t="str">
        <f t="shared" si="85"/>
        <v/>
      </c>
      <c r="B520" s="6" t="str">
        <f t="shared" si="86"/>
        <v/>
      </c>
      <c r="C520" s="27" t="str">
        <f t="shared" si="87"/>
        <v/>
      </c>
      <c r="D520" s="27" t="str">
        <f t="shared" si="88"/>
        <v/>
      </c>
      <c r="E520" s="27" t="str">
        <f t="shared" si="89"/>
        <v/>
      </c>
      <c r="F520" s="25" t="str">
        <f>IF(A520&lt;&gt;"",SUM($E$10:E520),"")</f>
        <v/>
      </c>
      <c r="G520" s="27" t="str">
        <f t="shared" si="90"/>
        <v/>
      </c>
      <c r="I520" s="54" t="str">
        <f t="shared" si="91"/>
        <v/>
      </c>
      <c r="J520" s="6" t="str">
        <f t="shared" si="92"/>
        <v/>
      </c>
      <c r="K520" s="27" t="str">
        <f t="shared" si="93"/>
        <v/>
      </c>
      <c r="L520" s="27" t="str">
        <f t="shared" si="94"/>
        <v/>
      </c>
      <c r="M520" s="27" t="str">
        <f t="shared" si="95"/>
        <v/>
      </c>
      <c r="N520" s="25" t="str">
        <f>IF(I520&lt;&gt;"",SUM($M$10:M520),"")</f>
        <v/>
      </c>
      <c r="O520" s="27" t="str">
        <f t="shared" si="96"/>
        <v/>
      </c>
    </row>
    <row r="521" spans="1:15" x14ac:dyDescent="0.25">
      <c r="A521" s="54" t="str">
        <f t="shared" si="85"/>
        <v/>
      </c>
      <c r="B521" s="6" t="str">
        <f t="shared" si="86"/>
        <v/>
      </c>
      <c r="C521" s="27" t="str">
        <f t="shared" si="87"/>
        <v/>
      </c>
      <c r="D521" s="27" t="str">
        <f t="shared" si="88"/>
        <v/>
      </c>
      <c r="E521" s="27" t="str">
        <f t="shared" si="89"/>
        <v/>
      </c>
      <c r="F521" s="25" t="str">
        <f>IF(A521&lt;&gt;"",SUM($E$10:E521),"")</f>
        <v/>
      </c>
      <c r="G521" s="27" t="str">
        <f t="shared" si="90"/>
        <v/>
      </c>
      <c r="I521" s="54" t="str">
        <f t="shared" si="91"/>
        <v/>
      </c>
      <c r="J521" s="6" t="str">
        <f t="shared" si="92"/>
        <v/>
      </c>
      <c r="K521" s="27" t="str">
        <f t="shared" si="93"/>
        <v/>
      </c>
      <c r="L521" s="27" t="str">
        <f t="shared" si="94"/>
        <v/>
      </c>
      <c r="M521" s="27" t="str">
        <f t="shared" si="95"/>
        <v/>
      </c>
      <c r="N521" s="25" t="str">
        <f>IF(I521&lt;&gt;"",SUM($M$10:M521),"")</f>
        <v/>
      </c>
      <c r="O521" s="27" t="str">
        <f t="shared" si="96"/>
        <v/>
      </c>
    </row>
    <row r="522" spans="1:15" x14ac:dyDescent="0.25">
      <c r="A522" s="54" t="str">
        <f t="shared" si="85"/>
        <v/>
      </c>
      <c r="B522" s="6" t="str">
        <f t="shared" si="86"/>
        <v/>
      </c>
      <c r="C522" s="27" t="str">
        <f t="shared" si="87"/>
        <v/>
      </c>
      <c r="D522" s="27" t="str">
        <f t="shared" si="88"/>
        <v/>
      </c>
      <c r="E522" s="27" t="str">
        <f t="shared" si="89"/>
        <v/>
      </c>
      <c r="F522" s="25" t="str">
        <f>IF(A522&lt;&gt;"",SUM($E$10:E522),"")</f>
        <v/>
      </c>
      <c r="G522" s="27" t="str">
        <f t="shared" si="90"/>
        <v/>
      </c>
      <c r="I522" s="54" t="str">
        <f t="shared" si="91"/>
        <v/>
      </c>
      <c r="J522" s="6" t="str">
        <f t="shared" si="92"/>
        <v/>
      </c>
      <c r="K522" s="27" t="str">
        <f t="shared" si="93"/>
        <v/>
      </c>
      <c r="L522" s="27" t="str">
        <f t="shared" si="94"/>
        <v/>
      </c>
      <c r="M522" s="27" t="str">
        <f t="shared" si="95"/>
        <v/>
      </c>
      <c r="N522" s="25" t="str">
        <f>IF(I522&lt;&gt;"",SUM($M$10:M522),"")</f>
        <v/>
      </c>
      <c r="O522" s="27" t="str">
        <f t="shared" si="96"/>
        <v/>
      </c>
    </row>
    <row r="523" spans="1:15" x14ac:dyDescent="0.25">
      <c r="A523" s="54" t="str">
        <f t="shared" si="85"/>
        <v/>
      </c>
      <c r="B523" s="6" t="str">
        <f t="shared" si="86"/>
        <v/>
      </c>
      <c r="C523" s="27" t="str">
        <f t="shared" si="87"/>
        <v/>
      </c>
      <c r="D523" s="27" t="str">
        <f t="shared" si="88"/>
        <v/>
      </c>
      <c r="E523" s="27" t="str">
        <f t="shared" si="89"/>
        <v/>
      </c>
      <c r="F523" s="25" t="str">
        <f>IF(A523&lt;&gt;"",SUM($E$10:E523),"")</f>
        <v/>
      </c>
      <c r="G523" s="27" t="str">
        <f t="shared" si="90"/>
        <v/>
      </c>
      <c r="I523" s="54" t="str">
        <f t="shared" si="91"/>
        <v/>
      </c>
      <c r="J523" s="6" t="str">
        <f t="shared" si="92"/>
        <v/>
      </c>
      <c r="K523" s="27" t="str">
        <f t="shared" si="93"/>
        <v/>
      </c>
      <c r="L523" s="27" t="str">
        <f t="shared" si="94"/>
        <v/>
      </c>
      <c r="M523" s="27" t="str">
        <f t="shared" si="95"/>
        <v/>
      </c>
      <c r="N523" s="25" t="str">
        <f>IF(I523&lt;&gt;"",SUM($M$10:M523),"")</f>
        <v/>
      </c>
      <c r="O523" s="27" t="str">
        <f t="shared" si="96"/>
        <v/>
      </c>
    </row>
    <row r="524" spans="1:15" x14ac:dyDescent="0.25">
      <c r="A524" s="54" t="str">
        <f t="shared" ref="A524:A587" si="97">IF(A523&lt;$G$4,A523+1,"")</f>
        <v/>
      </c>
      <c r="B524" s="6" t="str">
        <f t="shared" ref="B524:B587" si="98">IF(A524&lt;&gt;"",EDATE($C$7,A524*12/$G$3),"")</f>
        <v/>
      </c>
      <c r="C524" s="27" t="str">
        <f t="shared" ref="C524:C587" si="99">IF(A524&lt;&gt;"",$G$5,"")</f>
        <v/>
      </c>
      <c r="D524" s="27" t="str">
        <f t="shared" ref="D524:D587" si="100">IF(A524&lt;&gt;"",G523*$G$6,"")</f>
        <v/>
      </c>
      <c r="E524" s="27" t="str">
        <f t="shared" ref="E524:E587" si="101">IF(A524&lt;&gt;"",C524-D524,"")</f>
        <v/>
      </c>
      <c r="F524" s="25" t="str">
        <f>IF(A524&lt;&gt;"",SUM($E$10:E524),"")</f>
        <v/>
      </c>
      <c r="G524" s="27" t="str">
        <f t="shared" ref="G524:G587" si="102">IF(A524&lt;&gt;"",$C$3-F524,"")</f>
        <v/>
      </c>
      <c r="I524" s="54" t="str">
        <f t="shared" ref="I524:I587" si="103">IF(I523&lt;$G$4,I523+1,"")</f>
        <v/>
      </c>
      <c r="J524" s="6" t="str">
        <f t="shared" ref="J524:J587" si="104">IF(I524&lt;&gt;"",EDATE($C$7,I524*12/$G$3),"")</f>
        <v/>
      </c>
      <c r="K524" s="27" t="str">
        <f t="shared" ref="K524:K587" si="105">C524</f>
        <v/>
      </c>
      <c r="L524" s="27" t="str">
        <f t="shared" ref="L524:L587" si="106">IF(I524&lt;&gt;"",O523*$O$6,"")</f>
        <v/>
      </c>
      <c r="M524" s="27" t="str">
        <f t="shared" ref="M524:M587" si="107">IF(I524&lt;&gt;"",K524-L524,"")</f>
        <v/>
      </c>
      <c r="N524" s="25" t="str">
        <f>IF(I524&lt;&gt;"",SUM($M$10:M524),"")</f>
        <v/>
      </c>
      <c r="O524" s="27" t="str">
        <f t="shared" ref="O524:O587" si="108">IF(I524&lt;&gt;"",O523-M524,"")</f>
        <v/>
      </c>
    </row>
    <row r="525" spans="1:15" x14ac:dyDescent="0.25">
      <c r="A525" s="54" t="str">
        <f t="shared" si="97"/>
        <v/>
      </c>
      <c r="B525" s="6" t="str">
        <f t="shared" si="98"/>
        <v/>
      </c>
      <c r="C525" s="27" t="str">
        <f t="shared" si="99"/>
        <v/>
      </c>
      <c r="D525" s="27" t="str">
        <f t="shared" si="100"/>
        <v/>
      </c>
      <c r="E525" s="27" t="str">
        <f t="shared" si="101"/>
        <v/>
      </c>
      <c r="F525" s="25" t="str">
        <f>IF(A525&lt;&gt;"",SUM($E$10:E525),"")</f>
        <v/>
      </c>
      <c r="G525" s="27" t="str">
        <f t="shared" si="102"/>
        <v/>
      </c>
      <c r="I525" s="54" t="str">
        <f t="shared" si="103"/>
        <v/>
      </c>
      <c r="J525" s="6" t="str">
        <f t="shared" si="104"/>
        <v/>
      </c>
      <c r="K525" s="27" t="str">
        <f t="shared" si="105"/>
        <v/>
      </c>
      <c r="L525" s="27" t="str">
        <f t="shared" si="106"/>
        <v/>
      </c>
      <c r="M525" s="27" t="str">
        <f t="shared" si="107"/>
        <v/>
      </c>
      <c r="N525" s="25" t="str">
        <f>IF(I525&lt;&gt;"",SUM($M$10:M525),"")</f>
        <v/>
      </c>
      <c r="O525" s="27" t="str">
        <f t="shared" si="108"/>
        <v/>
      </c>
    </row>
    <row r="526" spans="1:15" x14ac:dyDescent="0.25">
      <c r="A526" s="54" t="str">
        <f t="shared" si="97"/>
        <v/>
      </c>
      <c r="B526" s="6" t="str">
        <f t="shared" si="98"/>
        <v/>
      </c>
      <c r="C526" s="27" t="str">
        <f t="shared" si="99"/>
        <v/>
      </c>
      <c r="D526" s="27" t="str">
        <f t="shared" si="100"/>
        <v/>
      </c>
      <c r="E526" s="27" t="str">
        <f t="shared" si="101"/>
        <v/>
      </c>
      <c r="F526" s="25" t="str">
        <f>IF(A526&lt;&gt;"",SUM($E$10:E526),"")</f>
        <v/>
      </c>
      <c r="G526" s="27" t="str">
        <f t="shared" si="102"/>
        <v/>
      </c>
      <c r="I526" s="54" t="str">
        <f t="shared" si="103"/>
        <v/>
      </c>
      <c r="J526" s="6" t="str">
        <f t="shared" si="104"/>
        <v/>
      </c>
      <c r="K526" s="27" t="str">
        <f t="shared" si="105"/>
        <v/>
      </c>
      <c r="L526" s="27" t="str">
        <f t="shared" si="106"/>
        <v/>
      </c>
      <c r="M526" s="27" t="str">
        <f t="shared" si="107"/>
        <v/>
      </c>
      <c r="N526" s="25" t="str">
        <f>IF(I526&lt;&gt;"",SUM($M$10:M526),"")</f>
        <v/>
      </c>
      <c r="O526" s="27" t="str">
        <f t="shared" si="108"/>
        <v/>
      </c>
    </row>
    <row r="527" spans="1:15" x14ac:dyDescent="0.25">
      <c r="A527" s="54" t="str">
        <f t="shared" si="97"/>
        <v/>
      </c>
      <c r="B527" s="6" t="str">
        <f t="shared" si="98"/>
        <v/>
      </c>
      <c r="C527" s="27" t="str">
        <f t="shared" si="99"/>
        <v/>
      </c>
      <c r="D527" s="27" t="str">
        <f t="shared" si="100"/>
        <v/>
      </c>
      <c r="E527" s="27" t="str">
        <f t="shared" si="101"/>
        <v/>
      </c>
      <c r="F527" s="25" t="str">
        <f>IF(A527&lt;&gt;"",SUM($E$10:E527),"")</f>
        <v/>
      </c>
      <c r="G527" s="27" t="str">
        <f t="shared" si="102"/>
        <v/>
      </c>
      <c r="I527" s="54" t="str">
        <f t="shared" si="103"/>
        <v/>
      </c>
      <c r="J527" s="6" t="str">
        <f t="shared" si="104"/>
        <v/>
      </c>
      <c r="K527" s="27" t="str">
        <f t="shared" si="105"/>
        <v/>
      </c>
      <c r="L527" s="27" t="str">
        <f t="shared" si="106"/>
        <v/>
      </c>
      <c r="M527" s="27" t="str">
        <f t="shared" si="107"/>
        <v/>
      </c>
      <c r="N527" s="25" t="str">
        <f>IF(I527&lt;&gt;"",SUM($M$10:M527),"")</f>
        <v/>
      </c>
      <c r="O527" s="27" t="str">
        <f t="shared" si="108"/>
        <v/>
      </c>
    </row>
    <row r="528" spans="1:15" x14ac:dyDescent="0.25">
      <c r="A528" s="54" t="str">
        <f t="shared" si="97"/>
        <v/>
      </c>
      <c r="B528" s="6" t="str">
        <f t="shared" si="98"/>
        <v/>
      </c>
      <c r="C528" s="27" t="str">
        <f t="shared" si="99"/>
        <v/>
      </c>
      <c r="D528" s="27" t="str">
        <f t="shared" si="100"/>
        <v/>
      </c>
      <c r="E528" s="27" t="str">
        <f t="shared" si="101"/>
        <v/>
      </c>
      <c r="F528" s="25" t="str">
        <f>IF(A528&lt;&gt;"",SUM($E$10:E528),"")</f>
        <v/>
      </c>
      <c r="G528" s="27" t="str">
        <f t="shared" si="102"/>
        <v/>
      </c>
      <c r="I528" s="54" t="str">
        <f t="shared" si="103"/>
        <v/>
      </c>
      <c r="J528" s="6" t="str">
        <f t="shared" si="104"/>
        <v/>
      </c>
      <c r="K528" s="27" t="str">
        <f t="shared" si="105"/>
        <v/>
      </c>
      <c r="L528" s="27" t="str">
        <f t="shared" si="106"/>
        <v/>
      </c>
      <c r="M528" s="27" t="str">
        <f t="shared" si="107"/>
        <v/>
      </c>
      <c r="N528" s="25" t="str">
        <f>IF(I528&lt;&gt;"",SUM($M$10:M528),"")</f>
        <v/>
      </c>
      <c r="O528" s="27" t="str">
        <f t="shared" si="108"/>
        <v/>
      </c>
    </row>
    <row r="529" spans="1:15" x14ac:dyDescent="0.25">
      <c r="A529" s="54" t="str">
        <f t="shared" si="97"/>
        <v/>
      </c>
      <c r="B529" s="6" t="str">
        <f t="shared" si="98"/>
        <v/>
      </c>
      <c r="C529" s="27" t="str">
        <f t="shared" si="99"/>
        <v/>
      </c>
      <c r="D529" s="27" t="str">
        <f t="shared" si="100"/>
        <v/>
      </c>
      <c r="E529" s="27" t="str">
        <f t="shared" si="101"/>
        <v/>
      </c>
      <c r="F529" s="25" t="str">
        <f>IF(A529&lt;&gt;"",SUM($E$10:E529),"")</f>
        <v/>
      </c>
      <c r="G529" s="27" t="str">
        <f t="shared" si="102"/>
        <v/>
      </c>
      <c r="I529" s="54" t="str">
        <f t="shared" si="103"/>
        <v/>
      </c>
      <c r="J529" s="6" t="str">
        <f t="shared" si="104"/>
        <v/>
      </c>
      <c r="K529" s="27" t="str">
        <f t="shared" si="105"/>
        <v/>
      </c>
      <c r="L529" s="27" t="str">
        <f t="shared" si="106"/>
        <v/>
      </c>
      <c r="M529" s="27" t="str">
        <f t="shared" si="107"/>
        <v/>
      </c>
      <c r="N529" s="25" t="str">
        <f>IF(I529&lt;&gt;"",SUM($M$10:M529),"")</f>
        <v/>
      </c>
      <c r="O529" s="27" t="str">
        <f t="shared" si="108"/>
        <v/>
      </c>
    </row>
    <row r="530" spans="1:15" x14ac:dyDescent="0.25">
      <c r="A530" s="54" t="str">
        <f t="shared" si="97"/>
        <v/>
      </c>
      <c r="B530" s="6" t="str">
        <f t="shared" si="98"/>
        <v/>
      </c>
      <c r="C530" s="27" t="str">
        <f t="shared" si="99"/>
        <v/>
      </c>
      <c r="D530" s="27" t="str">
        <f t="shared" si="100"/>
        <v/>
      </c>
      <c r="E530" s="27" t="str">
        <f t="shared" si="101"/>
        <v/>
      </c>
      <c r="F530" s="25" t="str">
        <f>IF(A530&lt;&gt;"",SUM($E$10:E530),"")</f>
        <v/>
      </c>
      <c r="G530" s="27" t="str">
        <f t="shared" si="102"/>
        <v/>
      </c>
      <c r="I530" s="54" t="str">
        <f t="shared" si="103"/>
        <v/>
      </c>
      <c r="J530" s="6" t="str">
        <f t="shared" si="104"/>
        <v/>
      </c>
      <c r="K530" s="27" t="str">
        <f t="shared" si="105"/>
        <v/>
      </c>
      <c r="L530" s="27" t="str">
        <f t="shared" si="106"/>
        <v/>
      </c>
      <c r="M530" s="27" t="str">
        <f t="shared" si="107"/>
        <v/>
      </c>
      <c r="N530" s="25" t="str">
        <f>IF(I530&lt;&gt;"",SUM($M$10:M530),"")</f>
        <v/>
      </c>
      <c r="O530" s="27" t="str">
        <f t="shared" si="108"/>
        <v/>
      </c>
    </row>
    <row r="531" spans="1:15" x14ac:dyDescent="0.25">
      <c r="A531" s="54" t="str">
        <f t="shared" si="97"/>
        <v/>
      </c>
      <c r="B531" s="6" t="str">
        <f t="shared" si="98"/>
        <v/>
      </c>
      <c r="C531" s="27" t="str">
        <f t="shared" si="99"/>
        <v/>
      </c>
      <c r="D531" s="27" t="str">
        <f t="shared" si="100"/>
        <v/>
      </c>
      <c r="E531" s="27" t="str">
        <f t="shared" si="101"/>
        <v/>
      </c>
      <c r="F531" s="25" t="str">
        <f>IF(A531&lt;&gt;"",SUM($E$10:E531),"")</f>
        <v/>
      </c>
      <c r="G531" s="27" t="str">
        <f t="shared" si="102"/>
        <v/>
      </c>
      <c r="I531" s="54" t="str">
        <f t="shared" si="103"/>
        <v/>
      </c>
      <c r="J531" s="6" t="str">
        <f t="shared" si="104"/>
        <v/>
      </c>
      <c r="K531" s="27" t="str">
        <f t="shared" si="105"/>
        <v/>
      </c>
      <c r="L531" s="27" t="str">
        <f t="shared" si="106"/>
        <v/>
      </c>
      <c r="M531" s="27" t="str">
        <f t="shared" si="107"/>
        <v/>
      </c>
      <c r="N531" s="25" t="str">
        <f>IF(I531&lt;&gt;"",SUM($M$10:M531),"")</f>
        <v/>
      </c>
      <c r="O531" s="27" t="str">
        <f t="shared" si="108"/>
        <v/>
      </c>
    </row>
    <row r="532" spans="1:15" x14ac:dyDescent="0.25">
      <c r="A532" s="54" t="str">
        <f t="shared" si="97"/>
        <v/>
      </c>
      <c r="B532" s="6" t="str">
        <f t="shared" si="98"/>
        <v/>
      </c>
      <c r="C532" s="27" t="str">
        <f t="shared" si="99"/>
        <v/>
      </c>
      <c r="D532" s="27" t="str">
        <f t="shared" si="100"/>
        <v/>
      </c>
      <c r="E532" s="27" t="str">
        <f t="shared" si="101"/>
        <v/>
      </c>
      <c r="F532" s="25" t="str">
        <f>IF(A532&lt;&gt;"",SUM($E$10:E532),"")</f>
        <v/>
      </c>
      <c r="G532" s="27" t="str">
        <f t="shared" si="102"/>
        <v/>
      </c>
      <c r="I532" s="54" t="str">
        <f t="shared" si="103"/>
        <v/>
      </c>
      <c r="J532" s="6" t="str">
        <f t="shared" si="104"/>
        <v/>
      </c>
      <c r="K532" s="27" t="str">
        <f t="shared" si="105"/>
        <v/>
      </c>
      <c r="L532" s="27" t="str">
        <f t="shared" si="106"/>
        <v/>
      </c>
      <c r="M532" s="27" t="str">
        <f t="shared" si="107"/>
        <v/>
      </c>
      <c r="N532" s="25" t="str">
        <f>IF(I532&lt;&gt;"",SUM($M$10:M532),"")</f>
        <v/>
      </c>
      <c r="O532" s="27" t="str">
        <f t="shared" si="108"/>
        <v/>
      </c>
    </row>
    <row r="533" spans="1:15" x14ac:dyDescent="0.25">
      <c r="A533" s="54" t="str">
        <f t="shared" si="97"/>
        <v/>
      </c>
      <c r="B533" s="6" t="str">
        <f t="shared" si="98"/>
        <v/>
      </c>
      <c r="C533" s="27" t="str">
        <f t="shared" si="99"/>
        <v/>
      </c>
      <c r="D533" s="27" t="str">
        <f t="shared" si="100"/>
        <v/>
      </c>
      <c r="E533" s="27" t="str">
        <f t="shared" si="101"/>
        <v/>
      </c>
      <c r="F533" s="25" t="str">
        <f>IF(A533&lt;&gt;"",SUM($E$10:E533),"")</f>
        <v/>
      </c>
      <c r="G533" s="27" t="str">
        <f t="shared" si="102"/>
        <v/>
      </c>
      <c r="I533" s="54" t="str">
        <f t="shared" si="103"/>
        <v/>
      </c>
      <c r="J533" s="6" t="str">
        <f t="shared" si="104"/>
        <v/>
      </c>
      <c r="K533" s="27" t="str">
        <f t="shared" si="105"/>
        <v/>
      </c>
      <c r="L533" s="27" t="str">
        <f t="shared" si="106"/>
        <v/>
      </c>
      <c r="M533" s="27" t="str">
        <f t="shared" si="107"/>
        <v/>
      </c>
      <c r="N533" s="25" t="str">
        <f>IF(I533&lt;&gt;"",SUM($M$10:M533),"")</f>
        <v/>
      </c>
      <c r="O533" s="27" t="str">
        <f t="shared" si="108"/>
        <v/>
      </c>
    </row>
    <row r="534" spans="1:15" x14ac:dyDescent="0.25">
      <c r="A534" s="54" t="str">
        <f t="shared" si="97"/>
        <v/>
      </c>
      <c r="B534" s="6" t="str">
        <f t="shared" si="98"/>
        <v/>
      </c>
      <c r="C534" s="27" t="str">
        <f t="shared" si="99"/>
        <v/>
      </c>
      <c r="D534" s="27" t="str">
        <f t="shared" si="100"/>
        <v/>
      </c>
      <c r="E534" s="27" t="str">
        <f t="shared" si="101"/>
        <v/>
      </c>
      <c r="F534" s="25" t="str">
        <f>IF(A534&lt;&gt;"",SUM($E$10:E534),"")</f>
        <v/>
      </c>
      <c r="G534" s="27" t="str">
        <f t="shared" si="102"/>
        <v/>
      </c>
      <c r="I534" s="54" t="str">
        <f t="shared" si="103"/>
        <v/>
      </c>
      <c r="J534" s="6" t="str">
        <f t="shared" si="104"/>
        <v/>
      </c>
      <c r="K534" s="27" t="str">
        <f t="shared" si="105"/>
        <v/>
      </c>
      <c r="L534" s="27" t="str">
        <f t="shared" si="106"/>
        <v/>
      </c>
      <c r="M534" s="27" t="str">
        <f t="shared" si="107"/>
        <v/>
      </c>
      <c r="N534" s="25" t="str">
        <f>IF(I534&lt;&gt;"",SUM($M$10:M534),"")</f>
        <v/>
      </c>
      <c r="O534" s="27" t="str">
        <f t="shared" si="108"/>
        <v/>
      </c>
    </row>
    <row r="535" spans="1:15" x14ac:dyDescent="0.25">
      <c r="A535" s="54" t="str">
        <f t="shared" si="97"/>
        <v/>
      </c>
      <c r="B535" s="6" t="str">
        <f t="shared" si="98"/>
        <v/>
      </c>
      <c r="C535" s="27" t="str">
        <f t="shared" si="99"/>
        <v/>
      </c>
      <c r="D535" s="27" t="str">
        <f t="shared" si="100"/>
        <v/>
      </c>
      <c r="E535" s="27" t="str">
        <f t="shared" si="101"/>
        <v/>
      </c>
      <c r="F535" s="25" t="str">
        <f>IF(A535&lt;&gt;"",SUM($E$10:E535),"")</f>
        <v/>
      </c>
      <c r="G535" s="27" t="str">
        <f t="shared" si="102"/>
        <v/>
      </c>
      <c r="I535" s="54" t="str">
        <f t="shared" si="103"/>
        <v/>
      </c>
      <c r="J535" s="6" t="str">
        <f t="shared" si="104"/>
        <v/>
      </c>
      <c r="K535" s="27" t="str">
        <f t="shared" si="105"/>
        <v/>
      </c>
      <c r="L535" s="27" t="str">
        <f t="shared" si="106"/>
        <v/>
      </c>
      <c r="M535" s="27" t="str">
        <f t="shared" si="107"/>
        <v/>
      </c>
      <c r="N535" s="25" t="str">
        <f>IF(I535&lt;&gt;"",SUM($M$10:M535),"")</f>
        <v/>
      </c>
      <c r="O535" s="27" t="str">
        <f t="shared" si="108"/>
        <v/>
      </c>
    </row>
    <row r="536" spans="1:15" x14ac:dyDescent="0.25">
      <c r="A536" s="54" t="str">
        <f t="shared" si="97"/>
        <v/>
      </c>
      <c r="B536" s="6" t="str">
        <f t="shared" si="98"/>
        <v/>
      </c>
      <c r="C536" s="27" t="str">
        <f t="shared" si="99"/>
        <v/>
      </c>
      <c r="D536" s="27" t="str">
        <f t="shared" si="100"/>
        <v/>
      </c>
      <c r="E536" s="27" t="str">
        <f t="shared" si="101"/>
        <v/>
      </c>
      <c r="F536" s="25" t="str">
        <f>IF(A536&lt;&gt;"",SUM($E$10:E536),"")</f>
        <v/>
      </c>
      <c r="G536" s="27" t="str">
        <f t="shared" si="102"/>
        <v/>
      </c>
      <c r="I536" s="54" t="str">
        <f t="shared" si="103"/>
        <v/>
      </c>
      <c r="J536" s="6" t="str">
        <f t="shared" si="104"/>
        <v/>
      </c>
      <c r="K536" s="27" t="str">
        <f t="shared" si="105"/>
        <v/>
      </c>
      <c r="L536" s="27" t="str">
        <f t="shared" si="106"/>
        <v/>
      </c>
      <c r="M536" s="27" t="str">
        <f t="shared" si="107"/>
        <v/>
      </c>
      <c r="N536" s="25" t="str">
        <f>IF(I536&lt;&gt;"",SUM($M$10:M536),"")</f>
        <v/>
      </c>
      <c r="O536" s="27" t="str">
        <f t="shared" si="108"/>
        <v/>
      </c>
    </row>
    <row r="537" spans="1:15" x14ac:dyDescent="0.25">
      <c r="A537" s="54" t="str">
        <f t="shared" si="97"/>
        <v/>
      </c>
      <c r="B537" s="6" t="str">
        <f t="shared" si="98"/>
        <v/>
      </c>
      <c r="C537" s="27" t="str">
        <f t="shared" si="99"/>
        <v/>
      </c>
      <c r="D537" s="27" t="str">
        <f t="shared" si="100"/>
        <v/>
      </c>
      <c r="E537" s="27" t="str">
        <f t="shared" si="101"/>
        <v/>
      </c>
      <c r="F537" s="25" t="str">
        <f>IF(A537&lt;&gt;"",SUM($E$10:E537),"")</f>
        <v/>
      </c>
      <c r="G537" s="27" t="str">
        <f t="shared" si="102"/>
        <v/>
      </c>
      <c r="I537" s="54" t="str">
        <f t="shared" si="103"/>
        <v/>
      </c>
      <c r="J537" s="6" t="str">
        <f t="shared" si="104"/>
        <v/>
      </c>
      <c r="K537" s="27" t="str">
        <f t="shared" si="105"/>
        <v/>
      </c>
      <c r="L537" s="27" t="str">
        <f t="shared" si="106"/>
        <v/>
      </c>
      <c r="M537" s="27" t="str">
        <f t="shared" si="107"/>
        <v/>
      </c>
      <c r="N537" s="25" t="str">
        <f>IF(I537&lt;&gt;"",SUM($M$10:M537),"")</f>
        <v/>
      </c>
      <c r="O537" s="27" t="str">
        <f t="shared" si="108"/>
        <v/>
      </c>
    </row>
    <row r="538" spans="1:15" x14ac:dyDescent="0.25">
      <c r="A538" s="54" t="str">
        <f t="shared" si="97"/>
        <v/>
      </c>
      <c r="B538" s="6" t="str">
        <f t="shared" si="98"/>
        <v/>
      </c>
      <c r="C538" s="27" t="str">
        <f t="shared" si="99"/>
        <v/>
      </c>
      <c r="D538" s="27" t="str">
        <f t="shared" si="100"/>
        <v/>
      </c>
      <c r="E538" s="27" t="str">
        <f t="shared" si="101"/>
        <v/>
      </c>
      <c r="F538" s="25" t="str">
        <f>IF(A538&lt;&gt;"",SUM($E$10:E538),"")</f>
        <v/>
      </c>
      <c r="G538" s="27" t="str">
        <f t="shared" si="102"/>
        <v/>
      </c>
      <c r="I538" s="54" t="str">
        <f t="shared" si="103"/>
        <v/>
      </c>
      <c r="J538" s="6" t="str">
        <f t="shared" si="104"/>
        <v/>
      </c>
      <c r="K538" s="27" t="str">
        <f t="shared" si="105"/>
        <v/>
      </c>
      <c r="L538" s="27" t="str">
        <f t="shared" si="106"/>
        <v/>
      </c>
      <c r="M538" s="27" t="str">
        <f t="shared" si="107"/>
        <v/>
      </c>
      <c r="N538" s="25" t="str">
        <f>IF(I538&lt;&gt;"",SUM($M$10:M538),"")</f>
        <v/>
      </c>
      <c r="O538" s="27" t="str">
        <f t="shared" si="108"/>
        <v/>
      </c>
    </row>
    <row r="539" spans="1:15" x14ac:dyDescent="0.25">
      <c r="A539" s="54" t="str">
        <f t="shared" si="97"/>
        <v/>
      </c>
      <c r="B539" s="6" t="str">
        <f t="shared" si="98"/>
        <v/>
      </c>
      <c r="C539" s="27" t="str">
        <f t="shared" si="99"/>
        <v/>
      </c>
      <c r="D539" s="27" t="str">
        <f t="shared" si="100"/>
        <v/>
      </c>
      <c r="E539" s="27" t="str">
        <f t="shared" si="101"/>
        <v/>
      </c>
      <c r="F539" s="25" t="str">
        <f>IF(A539&lt;&gt;"",SUM($E$10:E539),"")</f>
        <v/>
      </c>
      <c r="G539" s="27" t="str">
        <f t="shared" si="102"/>
        <v/>
      </c>
      <c r="I539" s="54" t="str">
        <f t="shared" si="103"/>
        <v/>
      </c>
      <c r="J539" s="6" t="str">
        <f t="shared" si="104"/>
        <v/>
      </c>
      <c r="K539" s="27" t="str">
        <f t="shared" si="105"/>
        <v/>
      </c>
      <c r="L539" s="27" t="str">
        <f t="shared" si="106"/>
        <v/>
      </c>
      <c r="M539" s="27" t="str">
        <f t="shared" si="107"/>
        <v/>
      </c>
      <c r="N539" s="25" t="str">
        <f>IF(I539&lt;&gt;"",SUM($M$10:M539),"")</f>
        <v/>
      </c>
      <c r="O539" s="27" t="str">
        <f t="shared" si="108"/>
        <v/>
      </c>
    </row>
    <row r="540" spans="1:15" x14ac:dyDescent="0.25">
      <c r="A540" s="54" t="str">
        <f t="shared" si="97"/>
        <v/>
      </c>
      <c r="B540" s="6" t="str">
        <f t="shared" si="98"/>
        <v/>
      </c>
      <c r="C540" s="27" t="str">
        <f t="shared" si="99"/>
        <v/>
      </c>
      <c r="D540" s="27" t="str">
        <f t="shared" si="100"/>
        <v/>
      </c>
      <c r="E540" s="27" t="str">
        <f t="shared" si="101"/>
        <v/>
      </c>
      <c r="F540" s="25" t="str">
        <f>IF(A540&lt;&gt;"",SUM($E$10:E540),"")</f>
        <v/>
      </c>
      <c r="G540" s="27" t="str">
        <f t="shared" si="102"/>
        <v/>
      </c>
      <c r="I540" s="54" t="str">
        <f t="shared" si="103"/>
        <v/>
      </c>
      <c r="J540" s="6" t="str">
        <f t="shared" si="104"/>
        <v/>
      </c>
      <c r="K540" s="27" t="str">
        <f t="shared" si="105"/>
        <v/>
      </c>
      <c r="L540" s="27" t="str">
        <f t="shared" si="106"/>
        <v/>
      </c>
      <c r="M540" s="27" t="str">
        <f t="shared" si="107"/>
        <v/>
      </c>
      <c r="N540" s="25" t="str">
        <f>IF(I540&lt;&gt;"",SUM($M$10:M540),"")</f>
        <v/>
      </c>
      <c r="O540" s="27" t="str">
        <f t="shared" si="108"/>
        <v/>
      </c>
    </row>
    <row r="541" spans="1:15" x14ac:dyDescent="0.25">
      <c r="A541" s="54" t="str">
        <f t="shared" si="97"/>
        <v/>
      </c>
      <c r="B541" s="6" t="str">
        <f t="shared" si="98"/>
        <v/>
      </c>
      <c r="C541" s="27" t="str">
        <f t="shared" si="99"/>
        <v/>
      </c>
      <c r="D541" s="27" t="str">
        <f t="shared" si="100"/>
        <v/>
      </c>
      <c r="E541" s="27" t="str">
        <f t="shared" si="101"/>
        <v/>
      </c>
      <c r="F541" s="25" t="str">
        <f>IF(A541&lt;&gt;"",SUM($E$10:E541),"")</f>
        <v/>
      </c>
      <c r="G541" s="27" t="str">
        <f t="shared" si="102"/>
        <v/>
      </c>
      <c r="I541" s="54" t="str">
        <f t="shared" si="103"/>
        <v/>
      </c>
      <c r="J541" s="6" t="str">
        <f t="shared" si="104"/>
        <v/>
      </c>
      <c r="K541" s="27" t="str">
        <f t="shared" si="105"/>
        <v/>
      </c>
      <c r="L541" s="27" t="str">
        <f t="shared" si="106"/>
        <v/>
      </c>
      <c r="M541" s="27" t="str">
        <f t="shared" si="107"/>
        <v/>
      </c>
      <c r="N541" s="25" t="str">
        <f>IF(I541&lt;&gt;"",SUM($M$10:M541),"")</f>
        <v/>
      </c>
      <c r="O541" s="27" t="str">
        <f t="shared" si="108"/>
        <v/>
      </c>
    </row>
    <row r="542" spans="1:15" x14ac:dyDescent="0.25">
      <c r="A542" s="54" t="str">
        <f t="shared" si="97"/>
        <v/>
      </c>
      <c r="B542" s="6" t="str">
        <f t="shared" si="98"/>
        <v/>
      </c>
      <c r="C542" s="27" t="str">
        <f t="shared" si="99"/>
        <v/>
      </c>
      <c r="D542" s="27" t="str">
        <f t="shared" si="100"/>
        <v/>
      </c>
      <c r="E542" s="27" t="str">
        <f t="shared" si="101"/>
        <v/>
      </c>
      <c r="F542" s="25" t="str">
        <f>IF(A542&lt;&gt;"",SUM($E$10:E542),"")</f>
        <v/>
      </c>
      <c r="G542" s="27" t="str">
        <f t="shared" si="102"/>
        <v/>
      </c>
      <c r="I542" s="54" t="str">
        <f t="shared" si="103"/>
        <v/>
      </c>
      <c r="J542" s="6" t="str">
        <f t="shared" si="104"/>
        <v/>
      </c>
      <c r="K542" s="27" t="str">
        <f t="shared" si="105"/>
        <v/>
      </c>
      <c r="L542" s="27" t="str">
        <f t="shared" si="106"/>
        <v/>
      </c>
      <c r="M542" s="27" t="str">
        <f t="shared" si="107"/>
        <v/>
      </c>
      <c r="N542" s="25" t="str">
        <f>IF(I542&lt;&gt;"",SUM($M$10:M542),"")</f>
        <v/>
      </c>
      <c r="O542" s="27" t="str">
        <f t="shared" si="108"/>
        <v/>
      </c>
    </row>
    <row r="543" spans="1:15" x14ac:dyDescent="0.25">
      <c r="A543" s="54" t="str">
        <f t="shared" si="97"/>
        <v/>
      </c>
      <c r="B543" s="6" t="str">
        <f t="shared" si="98"/>
        <v/>
      </c>
      <c r="C543" s="27" t="str">
        <f t="shared" si="99"/>
        <v/>
      </c>
      <c r="D543" s="27" t="str">
        <f t="shared" si="100"/>
        <v/>
      </c>
      <c r="E543" s="27" t="str">
        <f t="shared" si="101"/>
        <v/>
      </c>
      <c r="F543" s="25" t="str">
        <f>IF(A543&lt;&gt;"",SUM($E$10:E543),"")</f>
        <v/>
      </c>
      <c r="G543" s="27" t="str">
        <f t="shared" si="102"/>
        <v/>
      </c>
      <c r="I543" s="54" t="str">
        <f t="shared" si="103"/>
        <v/>
      </c>
      <c r="J543" s="6" t="str">
        <f t="shared" si="104"/>
        <v/>
      </c>
      <c r="K543" s="27" t="str">
        <f t="shared" si="105"/>
        <v/>
      </c>
      <c r="L543" s="27" t="str">
        <f t="shared" si="106"/>
        <v/>
      </c>
      <c r="M543" s="27" t="str">
        <f t="shared" si="107"/>
        <v/>
      </c>
      <c r="N543" s="25" t="str">
        <f>IF(I543&lt;&gt;"",SUM($M$10:M543),"")</f>
        <v/>
      </c>
      <c r="O543" s="27" t="str">
        <f t="shared" si="108"/>
        <v/>
      </c>
    </row>
    <row r="544" spans="1:15" x14ac:dyDescent="0.25">
      <c r="A544" s="54" t="str">
        <f t="shared" si="97"/>
        <v/>
      </c>
      <c r="B544" s="6" t="str">
        <f t="shared" si="98"/>
        <v/>
      </c>
      <c r="C544" s="27" t="str">
        <f t="shared" si="99"/>
        <v/>
      </c>
      <c r="D544" s="27" t="str">
        <f t="shared" si="100"/>
        <v/>
      </c>
      <c r="E544" s="27" t="str">
        <f t="shared" si="101"/>
        <v/>
      </c>
      <c r="F544" s="25" t="str">
        <f>IF(A544&lt;&gt;"",SUM($E$10:E544),"")</f>
        <v/>
      </c>
      <c r="G544" s="27" t="str">
        <f t="shared" si="102"/>
        <v/>
      </c>
      <c r="I544" s="54" t="str">
        <f t="shared" si="103"/>
        <v/>
      </c>
      <c r="J544" s="6" t="str">
        <f t="shared" si="104"/>
        <v/>
      </c>
      <c r="K544" s="27" t="str">
        <f t="shared" si="105"/>
        <v/>
      </c>
      <c r="L544" s="27" t="str">
        <f t="shared" si="106"/>
        <v/>
      </c>
      <c r="M544" s="27" t="str">
        <f t="shared" si="107"/>
        <v/>
      </c>
      <c r="N544" s="25" t="str">
        <f>IF(I544&lt;&gt;"",SUM($M$10:M544),"")</f>
        <v/>
      </c>
      <c r="O544" s="27" t="str">
        <f t="shared" si="108"/>
        <v/>
      </c>
    </row>
    <row r="545" spans="1:15" x14ac:dyDescent="0.25">
      <c r="A545" s="54" t="str">
        <f t="shared" si="97"/>
        <v/>
      </c>
      <c r="B545" s="6" t="str">
        <f t="shared" si="98"/>
        <v/>
      </c>
      <c r="C545" s="27" t="str">
        <f t="shared" si="99"/>
        <v/>
      </c>
      <c r="D545" s="27" t="str">
        <f t="shared" si="100"/>
        <v/>
      </c>
      <c r="E545" s="27" t="str">
        <f t="shared" si="101"/>
        <v/>
      </c>
      <c r="F545" s="25" t="str">
        <f>IF(A545&lt;&gt;"",SUM($E$10:E545),"")</f>
        <v/>
      </c>
      <c r="G545" s="27" t="str">
        <f t="shared" si="102"/>
        <v/>
      </c>
      <c r="I545" s="54" t="str">
        <f t="shared" si="103"/>
        <v/>
      </c>
      <c r="J545" s="6" t="str">
        <f t="shared" si="104"/>
        <v/>
      </c>
      <c r="K545" s="27" t="str">
        <f t="shared" si="105"/>
        <v/>
      </c>
      <c r="L545" s="27" t="str">
        <f t="shared" si="106"/>
        <v/>
      </c>
      <c r="M545" s="27" t="str">
        <f t="shared" si="107"/>
        <v/>
      </c>
      <c r="N545" s="25" t="str">
        <f>IF(I545&lt;&gt;"",SUM($M$10:M545),"")</f>
        <v/>
      </c>
      <c r="O545" s="27" t="str">
        <f t="shared" si="108"/>
        <v/>
      </c>
    </row>
    <row r="546" spans="1:15" x14ac:dyDescent="0.25">
      <c r="A546" s="54" t="str">
        <f t="shared" si="97"/>
        <v/>
      </c>
      <c r="B546" s="6" t="str">
        <f t="shared" si="98"/>
        <v/>
      </c>
      <c r="C546" s="27" t="str">
        <f t="shared" si="99"/>
        <v/>
      </c>
      <c r="D546" s="27" t="str">
        <f t="shared" si="100"/>
        <v/>
      </c>
      <c r="E546" s="27" t="str">
        <f t="shared" si="101"/>
        <v/>
      </c>
      <c r="F546" s="25" t="str">
        <f>IF(A546&lt;&gt;"",SUM($E$10:E546),"")</f>
        <v/>
      </c>
      <c r="G546" s="27" t="str">
        <f t="shared" si="102"/>
        <v/>
      </c>
      <c r="I546" s="54" t="str">
        <f t="shared" si="103"/>
        <v/>
      </c>
      <c r="J546" s="6" t="str">
        <f t="shared" si="104"/>
        <v/>
      </c>
      <c r="K546" s="27" t="str">
        <f t="shared" si="105"/>
        <v/>
      </c>
      <c r="L546" s="27" t="str">
        <f t="shared" si="106"/>
        <v/>
      </c>
      <c r="M546" s="27" t="str">
        <f t="shared" si="107"/>
        <v/>
      </c>
      <c r="N546" s="25" t="str">
        <f>IF(I546&lt;&gt;"",SUM($M$10:M546),"")</f>
        <v/>
      </c>
      <c r="O546" s="27" t="str">
        <f t="shared" si="108"/>
        <v/>
      </c>
    </row>
    <row r="547" spans="1:15" x14ac:dyDescent="0.25">
      <c r="A547" s="54" t="str">
        <f t="shared" si="97"/>
        <v/>
      </c>
      <c r="B547" s="6" t="str">
        <f t="shared" si="98"/>
        <v/>
      </c>
      <c r="C547" s="27" t="str">
        <f t="shared" si="99"/>
        <v/>
      </c>
      <c r="D547" s="27" t="str">
        <f t="shared" si="100"/>
        <v/>
      </c>
      <c r="E547" s="27" t="str">
        <f t="shared" si="101"/>
        <v/>
      </c>
      <c r="F547" s="25" t="str">
        <f>IF(A547&lt;&gt;"",SUM($E$10:E547),"")</f>
        <v/>
      </c>
      <c r="G547" s="27" t="str">
        <f t="shared" si="102"/>
        <v/>
      </c>
      <c r="I547" s="54" t="str">
        <f t="shared" si="103"/>
        <v/>
      </c>
      <c r="J547" s="6" t="str">
        <f t="shared" si="104"/>
        <v/>
      </c>
      <c r="K547" s="27" t="str">
        <f t="shared" si="105"/>
        <v/>
      </c>
      <c r="L547" s="27" t="str">
        <f t="shared" si="106"/>
        <v/>
      </c>
      <c r="M547" s="27" t="str">
        <f t="shared" si="107"/>
        <v/>
      </c>
      <c r="N547" s="25" t="str">
        <f>IF(I547&lt;&gt;"",SUM($M$10:M547),"")</f>
        <v/>
      </c>
      <c r="O547" s="27" t="str">
        <f t="shared" si="108"/>
        <v/>
      </c>
    </row>
    <row r="548" spans="1:15" x14ac:dyDescent="0.25">
      <c r="A548" s="54" t="str">
        <f t="shared" si="97"/>
        <v/>
      </c>
      <c r="B548" s="6" t="str">
        <f t="shared" si="98"/>
        <v/>
      </c>
      <c r="C548" s="27" t="str">
        <f t="shared" si="99"/>
        <v/>
      </c>
      <c r="D548" s="27" t="str">
        <f t="shared" si="100"/>
        <v/>
      </c>
      <c r="E548" s="27" t="str">
        <f t="shared" si="101"/>
        <v/>
      </c>
      <c r="F548" s="25" t="str">
        <f>IF(A548&lt;&gt;"",SUM($E$10:E548),"")</f>
        <v/>
      </c>
      <c r="G548" s="27" t="str">
        <f t="shared" si="102"/>
        <v/>
      </c>
      <c r="I548" s="54" t="str">
        <f t="shared" si="103"/>
        <v/>
      </c>
      <c r="J548" s="6" t="str">
        <f t="shared" si="104"/>
        <v/>
      </c>
      <c r="K548" s="27" t="str">
        <f t="shared" si="105"/>
        <v/>
      </c>
      <c r="L548" s="27" t="str">
        <f t="shared" si="106"/>
        <v/>
      </c>
      <c r="M548" s="27" t="str">
        <f t="shared" si="107"/>
        <v/>
      </c>
      <c r="N548" s="25" t="str">
        <f>IF(I548&lt;&gt;"",SUM($M$10:M548),"")</f>
        <v/>
      </c>
      <c r="O548" s="27" t="str">
        <f t="shared" si="108"/>
        <v/>
      </c>
    </row>
    <row r="549" spans="1:15" x14ac:dyDescent="0.25">
      <c r="A549" s="54" t="str">
        <f t="shared" si="97"/>
        <v/>
      </c>
      <c r="B549" s="6" t="str">
        <f t="shared" si="98"/>
        <v/>
      </c>
      <c r="C549" s="27" t="str">
        <f t="shared" si="99"/>
        <v/>
      </c>
      <c r="D549" s="27" t="str">
        <f t="shared" si="100"/>
        <v/>
      </c>
      <c r="E549" s="27" t="str">
        <f t="shared" si="101"/>
        <v/>
      </c>
      <c r="F549" s="25" t="str">
        <f>IF(A549&lt;&gt;"",SUM($E$10:E549),"")</f>
        <v/>
      </c>
      <c r="G549" s="27" t="str">
        <f t="shared" si="102"/>
        <v/>
      </c>
      <c r="I549" s="54" t="str">
        <f t="shared" si="103"/>
        <v/>
      </c>
      <c r="J549" s="6" t="str">
        <f t="shared" si="104"/>
        <v/>
      </c>
      <c r="K549" s="27" t="str">
        <f t="shared" si="105"/>
        <v/>
      </c>
      <c r="L549" s="27" t="str">
        <f t="shared" si="106"/>
        <v/>
      </c>
      <c r="M549" s="27" t="str">
        <f t="shared" si="107"/>
        <v/>
      </c>
      <c r="N549" s="25" t="str">
        <f>IF(I549&lt;&gt;"",SUM($M$10:M549),"")</f>
        <v/>
      </c>
      <c r="O549" s="27" t="str">
        <f t="shared" si="108"/>
        <v/>
      </c>
    </row>
    <row r="550" spans="1:15" x14ac:dyDescent="0.25">
      <c r="A550" s="54" t="str">
        <f t="shared" si="97"/>
        <v/>
      </c>
      <c r="B550" s="6" t="str">
        <f t="shared" si="98"/>
        <v/>
      </c>
      <c r="C550" s="27" t="str">
        <f t="shared" si="99"/>
        <v/>
      </c>
      <c r="D550" s="27" t="str">
        <f t="shared" si="100"/>
        <v/>
      </c>
      <c r="E550" s="27" t="str">
        <f t="shared" si="101"/>
        <v/>
      </c>
      <c r="F550" s="25" t="str">
        <f>IF(A550&lt;&gt;"",SUM($E$10:E550),"")</f>
        <v/>
      </c>
      <c r="G550" s="27" t="str">
        <f t="shared" si="102"/>
        <v/>
      </c>
      <c r="I550" s="54" t="str">
        <f t="shared" si="103"/>
        <v/>
      </c>
      <c r="J550" s="6" t="str">
        <f t="shared" si="104"/>
        <v/>
      </c>
      <c r="K550" s="27" t="str">
        <f t="shared" si="105"/>
        <v/>
      </c>
      <c r="L550" s="27" t="str">
        <f t="shared" si="106"/>
        <v/>
      </c>
      <c r="M550" s="27" t="str">
        <f t="shared" si="107"/>
        <v/>
      </c>
      <c r="N550" s="25" t="str">
        <f>IF(I550&lt;&gt;"",SUM($M$10:M550),"")</f>
        <v/>
      </c>
      <c r="O550" s="27" t="str">
        <f t="shared" si="108"/>
        <v/>
      </c>
    </row>
    <row r="551" spans="1:15" x14ac:dyDescent="0.25">
      <c r="A551" s="54" t="str">
        <f t="shared" si="97"/>
        <v/>
      </c>
      <c r="B551" s="6" t="str">
        <f t="shared" si="98"/>
        <v/>
      </c>
      <c r="C551" s="27" t="str">
        <f t="shared" si="99"/>
        <v/>
      </c>
      <c r="D551" s="27" t="str">
        <f t="shared" si="100"/>
        <v/>
      </c>
      <c r="E551" s="27" t="str">
        <f t="shared" si="101"/>
        <v/>
      </c>
      <c r="F551" s="25" t="str">
        <f>IF(A551&lt;&gt;"",SUM($E$10:E551),"")</f>
        <v/>
      </c>
      <c r="G551" s="27" t="str">
        <f t="shared" si="102"/>
        <v/>
      </c>
      <c r="I551" s="54" t="str">
        <f t="shared" si="103"/>
        <v/>
      </c>
      <c r="J551" s="6" t="str">
        <f t="shared" si="104"/>
        <v/>
      </c>
      <c r="K551" s="27" t="str">
        <f t="shared" si="105"/>
        <v/>
      </c>
      <c r="L551" s="27" t="str">
        <f t="shared" si="106"/>
        <v/>
      </c>
      <c r="M551" s="27" t="str">
        <f t="shared" si="107"/>
        <v/>
      </c>
      <c r="N551" s="25" t="str">
        <f>IF(I551&lt;&gt;"",SUM($M$10:M551),"")</f>
        <v/>
      </c>
      <c r="O551" s="27" t="str">
        <f t="shared" si="108"/>
        <v/>
      </c>
    </row>
    <row r="552" spans="1:15" x14ac:dyDescent="0.25">
      <c r="A552" s="54" t="str">
        <f t="shared" si="97"/>
        <v/>
      </c>
      <c r="B552" s="6" t="str">
        <f t="shared" si="98"/>
        <v/>
      </c>
      <c r="C552" s="27" t="str">
        <f t="shared" si="99"/>
        <v/>
      </c>
      <c r="D552" s="27" t="str">
        <f t="shared" si="100"/>
        <v/>
      </c>
      <c r="E552" s="27" t="str">
        <f t="shared" si="101"/>
        <v/>
      </c>
      <c r="F552" s="25" t="str">
        <f>IF(A552&lt;&gt;"",SUM($E$10:E552),"")</f>
        <v/>
      </c>
      <c r="G552" s="27" t="str">
        <f t="shared" si="102"/>
        <v/>
      </c>
      <c r="I552" s="54" t="str">
        <f t="shared" si="103"/>
        <v/>
      </c>
      <c r="J552" s="6" t="str">
        <f t="shared" si="104"/>
        <v/>
      </c>
      <c r="K552" s="27" t="str">
        <f t="shared" si="105"/>
        <v/>
      </c>
      <c r="L552" s="27" t="str">
        <f t="shared" si="106"/>
        <v/>
      </c>
      <c r="M552" s="27" t="str">
        <f t="shared" si="107"/>
        <v/>
      </c>
      <c r="N552" s="25" t="str">
        <f>IF(I552&lt;&gt;"",SUM($M$10:M552),"")</f>
        <v/>
      </c>
      <c r="O552" s="27" t="str">
        <f t="shared" si="108"/>
        <v/>
      </c>
    </row>
    <row r="553" spans="1:15" x14ac:dyDescent="0.25">
      <c r="A553" s="54" t="str">
        <f t="shared" si="97"/>
        <v/>
      </c>
      <c r="B553" s="6" t="str">
        <f t="shared" si="98"/>
        <v/>
      </c>
      <c r="C553" s="27" t="str">
        <f t="shared" si="99"/>
        <v/>
      </c>
      <c r="D553" s="27" t="str">
        <f t="shared" si="100"/>
        <v/>
      </c>
      <c r="E553" s="27" t="str">
        <f t="shared" si="101"/>
        <v/>
      </c>
      <c r="F553" s="25" t="str">
        <f>IF(A553&lt;&gt;"",SUM($E$10:E553),"")</f>
        <v/>
      </c>
      <c r="G553" s="27" t="str">
        <f t="shared" si="102"/>
        <v/>
      </c>
      <c r="I553" s="54" t="str">
        <f t="shared" si="103"/>
        <v/>
      </c>
      <c r="J553" s="6" t="str">
        <f t="shared" si="104"/>
        <v/>
      </c>
      <c r="K553" s="27" t="str">
        <f t="shared" si="105"/>
        <v/>
      </c>
      <c r="L553" s="27" t="str">
        <f t="shared" si="106"/>
        <v/>
      </c>
      <c r="M553" s="27" t="str">
        <f t="shared" si="107"/>
        <v/>
      </c>
      <c r="N553" s="25" t="str">
        <f>IF(I553&lt;&gt;"",SUM($M$10:M553),"")</f>
        <v/>
      </c>
      <c r="O553" s="27" t="str">
        <f t="shared" si="108"/>
        <v/>
      </c>
    </row>
    <row r="554" spans="1:15" x14ac:dyDescent="0.25">
      <c r="A554" s="54" t="str">
        <f t="shared" si="97"/>
        <v/>
      </c>
      <c r="B554" s="6" t="str">
        <f t="shared" si="98"/>
        <v/>
      </c>
      <c r="C554" s="27" t="str">
        <f t="shared" si="99"/>
        <v/>
      </c>
      <c r="D554" s="27" t="str">
        <f t="shared" si="100"/>
        <v/>
      </c>
      <c r="E554" s="27" t="str">
        <f t="shared" si="101"/>
        <v/>
      </c>
      <c r="F554" s="25" t="str">
        <f>IF(A554&lt;&gt;"",SUM($E$10:E554),"")</f>
        <v/>
      </c>
      <c r="G554" s="27" t="str">
        <f t="shared" si="102"/>
        <v/>
      </c>
      <c r="I554" s="54" t="str">
        <f t="shared" si="103"/>
        <v/>
      </c>
      <c r="J554" s="6" t="str">
        <f t="shared" si="104"/>
        <v/>
      </c>
      <c r="K554" s="27" t="str">
        <f t="shared" si="105"/>
        <v/>
      </c>
      <c r="L554" s="27" t="str">
        <f t="shared" si="106"/>
        <v/>
      </c>
      <c r="M554" s="27" t="str">
        <f t="shared" si="107"/>
        <v/>
      </c>
      <c r="N554" s="25" t="str">
        <f>IF(I554&lt;&gt;"",SUM($M$10:M554),"")</f>
        <v/>
      </c>
      <c r="O554" s="27" t="str">
        <f t="shared" si="108"/>
        <v/>
      </c>
    </row>
    <row r="555" spans="1:15" x14ac:dyDescent="0.25">
      <c r="A555" s="54" t="str">
        <f t="shared" si="97"/>
        <v/>
      </c>
      <c r="B555" s="6" t="str">
        <f t="shared" si="98"/>
        <v/>
      </c>
      <c r="C555" s="27" t="str">
        <f t="shared" si="99"/>
        <v/>
      </c>
      <c r="D555" s="27" t="str">
        <f t="shared" si="100"/>
        <v/>
      </c>
      <c r="E555" s="27" t="str">
        <f t="shared" si="101"/>
        <v/>
      </c>
      <c r="F555" s="25" t="str">
        <f>IF(A555&lt;&gt;"",SUM($E$10:E555),"")</f>
        <v/>
      </c>
      <c r="G555" s="27" t="str">
        <f t="shared" si="102"/>
        <v/>
      </c>
      <c r="I555" s="54" t="str">
        <f t="shared" si="103"/>
        <v/>
      </c>
      <c r="J555" s="6" t="str">
        <f t="shared" si="104"/>
        <v/>
      </c>
      <c r="K555" s="27" t="str">
        <f t="shared" si="105"/>
        <v/>
      </c>
      <c r="L555" s="27" t="str">
        <f t="shared" si="106"/>
        <v/>
      </c>
      <c r="M555" s="27" t="str">
        <f t="shared" si="107"/>
        <v/>
      </c>
      <c r="N555" s="25" t="str">
        <f>IF(I555&lt;&gt;"",SUM($M$10:M555),"")</f>
        <v/>
      </c>
      <c r="O555" s="27" t="str">
        <f t="shared" si="108"/>
        <v/>
      </c>
    </row>
    <row r="556" spans="1:15" x14ac:dyDescent="0.25">
      <c r="A556" s="54" t="str">
        <f t="shared" si="97"/>
        <v/>
      </c>
      <c r="B556" s="6" t="str">
        <f t="shared" si="98"/>
        <v/>
      </c>
      <c r="C556" s="27" t="str">
        <f t="shared" si="99"/>
        <v/>
      </c>
      <c r="D556" s="27" t="str">
        <f t="shared" si="100"/>
        <v/>
      </c>
      <c r="E556" s="27" t="str">
        <f t="shared" si="101"/>
        <v/>
      </c>
      <c r="F556" s="25" t="str">
        <f>IF(A556&lt;&gt;"",SUM($E$10:E556),"")</f>
        <v/>
      </c>
      <c r="G556" s="27" t="str">
        <f t="shared" si="102"/>
        <v/>
      </c>
      <c r="I556" s="54" t="str">
        <f t="shared" si="103"/>
        <v/>
      </c>
      <c r="J556" s="6" t="str">
        <f t="shared" si="104"/>
        <v/>
      </c>
      <c r="K556" s="27" t="str">
        <f t="shared" si="105"/>
        <v/>
      </c>
      <c r="L556" s="27" t="str">
        <f t="shared" si="106"/>
        <v/>
      </c>
      <c r="M556" s="27" t="str">
        <f t="shared" si="107"/>
        <v/>
      </c>
      <c r="N556" s="25" t="str">
        <f>IF(I556&lt;&gt;"",SUM($M$10:M556),"")</f>
        <v/>
      </c>
      <c r="O556" s="27" t="str">
        <f t="shared" si="108"/>
        <v/>
      </c>
    </row>
    <row r="557" spans="1:15" x14ac:dyDescent="0.25">
      <c r="A557" s="54" t="str">
        <f t="shared" si="97"/>
        <v/>
      </c>
      <c r="B557" s="6" t="str">
        <f t="shared" si="98"/>
        <v/>
      </c>
      <c r="C557" s="27" t="str">
        <f t="shared" si="99"/>
        <v/>
      </c>
      <c r="D557" s="27" t="str">
        <f t="shared" si="100"/>
        <v/>
      </c>
      <c r="E557" s="27" t="str">
        <f t="shared" si="101"/>
        <v/>
      </c>
      <c r="F557" s="25" t="str">
        <f>IF(A557&lt;&gt;"",SUM($E$10:E557),"")</f>
        <v/>
      </c>
      <c r="G557" s="27" t="str">
        <f t="shared" si="102"/>
        <v/>
      </c>
      <c r="I557" s="54" t="str">
        <f t="shared" si="103"/>
        <v/>
      </c>
      <c r="J557" s="6" t="str">
        <f t="shared" si="104"/>
        <v/>
      </c>
      <c r="K557" s="27" t="str">
        <f t="shared" si="105"/>
        <v/>
      </c>
      <c r="L557" s="27" t="str">
        <f t="shared" si="106"/>
        <v/>
      </c>
      <c r="M557" s="27" t="str">
        <f t="shared" si="107"/>
        <v/>
      </c>
      <c r="N557" s="25" t="str">
        <f>IF(I557&lt;&gt;"",SUM($M$10:M557),"")</f>
        <v/>
      </c>
      <c r="O557" s="27" t="str">
        <f t="shared" si="108"/>
        <v/>
      </c>
    </row>
    <row r="558" spans="1:15" x14ac:dyDescent="0.25">
      <c r="A558" s="54" t="str">
        <f t="shared" si="97"/>
        <v/>
      </c>
      <c r="B558" s="6" t="str">
        <f t="shared" si="98"/>
        <v/>
      </c>
      <c r="C558" s="27" t="str">
        <f t="shared" si="99"/>
        <v/>
      </c>
      <c r="D558" s="27" t="str">
        <f t="shared" si="100"/>
        <v/>
      </c>
      <c r="E558" s="27" t="str">
        <f t="shared" si="101"/>
        <v/>
      </c>
      <c r="F558" s="25" t="str">
        <f>IF(A558&lt;&gt;"",SUM($E$10:E558),"")</f>
        <v/>
      </c>
      <c r="G558" s="27" t="str">
        <f t="shared" si="102"/>
        <v/>
      </c>
      <c r="I558" s="54" t="str">
        <f t="shared" si="103"/>
        <v/>
      </c>
      <c r="J558" s="6" t="str">
        <f t="shared" si="104"/>
        <v/>
      </c>
      <c r="K558" s="27" t="str">
        <f t="shared" si="105"/>
        <v/>
      </c>
      <c r="L558" s="27" t="str">
        <f t="shared" si="106"/>
        <v/>
      </c>
      <c r="M558" s="27" t="str">
        <f t="shared" si="107"/>
        <v/>
      </c>
      <c r="N558" s="25" t="str">
        <f>IF(I558&lt;&gt;"",SUM($M$10:M558),"")</f>
        <v/>
      </c>
      <c r="O558" s="27" t="str">
        <f t="shared" si="108"/>
        <v/>
      </c>
    </row>
    <row r="559" spans="1:15" x14ac:dyDescent="0.25">
      <c r="A559" s="54" t="str">
        <f t="shared" si="97"/>
        <v/>
      </c>
      <c r="B559" s="6" t="str">
        <f t="shared" si="98"/>
        <v/>
      </c>
      <c r="C559" s="27" t="str">
        <f t="shared" si="99"/>
        <v/>
      </c>
      <c r="D559" s="27" t="str">
        <f t="shared" si="100"/>
        <v/>
      </c>
      <c r="E559" s="27" t="str">
        <f t="shared" si="101"/>
        <v/>
      </c>
      <c r="F559" s="25" t="str">
        <f>IF(A559&lt;&gt;"",SUM($E$10:E559),"")</f>
        <v/>
      </c>
      <c r="G559" s="27" t="str">
        <f t="shared" si="102"/>
        <v/>
      </c>
      <c r="I559" s="54" t="str">
        <f t="shared" si="103"/>
        <v/>
      </c>
      <c r="J559" s="6" t="str">
        <f t="shared" si="104"/>
        <v/>
      </c>
      <c r="K559" s="27" t="str">
        <f t="shared" si="105"/>
        <v/>
      </c>
      <c r="L559" s="27" t="str">
        <f t="shared" si="106"/>
        <v/>
      </c>
      <c r="M559" s="27" t="str">
        <f t="shared" si="107"/>
        <v/>
      </c>
      <c r="N559" s="25" t="str">
        <f>IF(I559&lt;&gt;"",SUM($M$10:M559),"")</f>
        <v/>
      </c>
      <c r="O559" s="27" t="str">
        <f t="shared" si="108"/>
        <v/>
      </c>
    </row>
    <row r="560" spans="1:15" x14ac:dyDescent="0.25">
      <c r="A560" s="54" t="str">
        <f t="shared" si="97"/>
        <v/>
      </c>
      <c r="B560" s="6" t="str">
        <f t="shared" si="98"/>
        <v/>
      </c>
      <c r="C560" s="27" t="str">
        <f t="shared" si="99"/>
        <v/>
      </c>
      <c r="D560" s="27" t="str">
        <f t="shared" si="100"/>
        <v/>
      </c>
      <c r="E560" s="27" t="str">
        <f t="shared" si="101"/>
        <v/>
      </c>
      <c r="F560" s="25" t="str">
        <f>IF(A560&lt;&gt;"",SUM($E$10:E560),"")</f>
        <v/>
      </c>
      <c r="G560" s="27" t="str">
        <f t="shared" si="102"/>
        <v/>
      </c>
      <c r="I560" s="54" t="str">
        <f t="shared" si="103"/>
        <v/>
      </c>
      <c r="J560" s="6" t="str">
        <f t="shared" si="104"/>
        <v/>
      </c>
      <c r="K560" s="27" t="str">
        <f t="shared" si="105"/>
        <v/>
      </c>
      <c r="L560" s="27" t="str">
        <f t="shared" si="106"/>
        <v/>
      </c>
      <c r="M560" s="27" t="str">
        <f t="shared" si="107"/>
        <v/>
      </c>
      <c r="N560" s="25" t="str">
        <f>IF(I560&lt;&gt;"",SUM($M$10:M560),"")</f>
        <v/>
      </c>
      <c r="O560" s="27" t="str">
        <f t="shared" si="108"/>
        <v/>
      </c>
    </row>
    <row r="561" spans="1:15" x14ac:dyDescent="0.25">
      <c r="A561" s="54" t="str">
        <f t="shared" si="97"/>
        <v/>
      </c>
      <c r="B561" s="6" t="str">
        <f t="shared" si="98"/>
        <v/>
      </c>
      <c r="C561" s="27" t="str">
        <f t="shared" si="99"/>
        <v/>
      </c>
      <c r="D561" s="27" t="str">
        <f t="shared" si="100"/>
        <v/>
      </c>
      <c r="E561" s="27" t="str">
        <f t="shared" si="101"/>
        <v/>
      </c>
      <c r="F561" s="25" t="str">
        <f>IF(A561&lt;&gt;"",SUM($E$10:E561),"")</f>
        <v/>
      </c>
      <c r="G561" s="27" t="str">
        <f t="shared" si="102"/>
        <v/>
      </c>
      <c r="I561" s="54" t="str">
        <f t="shared" si="103"/>
        <v/>
      </c>
      <c r="J561" s="6" t="str">
        <f t="shared" si="104"/>
        <v/>
      </c>
      <c r="K561" s="27" t="str">
        <f t="shared" si="105"/>
        <v/>
      </c>
      <c r="L561" s="27" t="str">
        <f t="shared" si="106"/>
        <v/>
      </c>
      <c r="M561" s="27" t="str">
        <f t="shared" si="107"/>
        <v/>
      </c>
      <c r="N561" s="25" t="str">
        <f>IF(I561&lt;&gt;"",SUM($M$10:M561),"")</f>
        <v/>
      </c>
      <c r="O561" s="27" t="str">
        <f t="shared" si="108"/>
        <v/>
      </c>
    </row>
    <row r="562" spans="1:15" x14ac:dyDescent="0.25">
      <c r="A562" s="54" t="str">
        <f t="shared" si="97"/>
        <v/>
      </c>
      <c r="B562" s="6" t="str">
        <f t="shared" si="98"/>
        <v/>
      </c>
      <c r="C562" s="27" t="str">
        <f t="shared" si="99"/>
        <v/>
      </c>
      <c r="D562" s="27" t="str">
        <f t="shared" si="100"/>
        <v/>
      </c>
      <c r="E562" s="27" t="str">
        <f t="shared" si="101"/>
        <v/>
      </c>
      <c r="F562" s="25" t="str">
        <f>IF(A562&lt;&gt;"",SUM($E$10:E562),"")</f>
        <v/>
      </c>
      <c r="G562" s="27" t="str">
        <f t="shared" si="102"/>
        <v/>
      </c>
      <c r="I562" s="54" t="str">
        <f t="shared" si="103"/>
        <v/>
      </c>
      <c r="J562" s="6" t="str">
        <f t="shared" si="104"/>
        <v/>
      </c>
      <c r="K562" s="27" t="str">
        <f t="shared" si="105"/>
        <v/>
      </c>
      <c r="L562" s="27" t="str">
        <f t="shared" si="106"/>
        <v/>
      </c>
      <c r="M562" s="27" t="str">
        <f t="shared" si="107"/>
        <v/>
      </c>
      <c r="N562" s="25" t="str">
        <f>IF(I562&lt;&gt;"",SUM($M$10:M562),"")</f>
        <v/>
      </c>
      <c r="O562" s="27" t="str">
        <f t="shared" si="108"/>
        <v/>
      </c>
    </row>
    <row r="563" spans="1:15" x14ac:dyDescent="0.25">
      <c r="A563" s="54" t="str">
        <f t="shared" si="97"/>
        <v/>
      </c>
      <c r="B563" s="6" t="str">
        <f t="shared" si="98"/>
        <v/>
      </c>
      <c r="C563" s="27" t="str">
        <f t="shared" si="99"/>
        <v/>
      </c>
      <c r="D563" s="27" t="str">
        <f t="shared" si="100"/>
        <v/>
      </c>
      <c r="E563" s="27" t="str">
        <f t="shared" si="101"/>
        <v/>
      </c>
      <c r="F563" s="25" t="str">
        <f>IF(A563&lt;&gt;"",SUM($E$10:E563),"")</f>
        <v/>
      </c>
      <c r="G563" s="27" t="str">
        <f t="shared" si="102"/>
        <v/>
      </c>
      <c r="I563" s="54" t="str">
        <f t="shared" si="103"/>
        <v/>
      </c>
      <c r="J563" s="6" t="str">
        <f t="shared" si="104"/>
        <v/>
      </c>
      <c r="K563" s="27" t="str">
        <f t="shared" si="105"/>
        <v/>
      </c>
      <c r="L563" s="27" t="str">
        <f t="shared" si="106"/>
        <v/>
      </c>
      <c r="M563" s="27" t="str">
        <f t="shared" si="107"/>
        <v/>
      </c>
      <c r="N563" s="25" t="str">
        <f>IF(I563&lt;&gt;"",SUM($M$10:M563),"")</f>
        <v/>
      </c>
      <c r="O563" s="27" t="str">
        <f t="shared" si="108"/>
        <v/>
      </c>
    </row>
    <row r="564" spans="1:15" x14ac:dyDescent="0.25">
      <c r="A564" s="54" t="str">
        <f t="shared" si="97"/>
        <v/>
      </c>
      <c r="B564" s="6" t="str">
        <f t="shared" si="98"/>
        <v/>
      </c>
      <c r="C564" s="27" t="str">
        <f t="shared" si="99"/>
        <v/>
      </c>
      <c r="D564" s="27" t="str">
        <f t="shared" si="100"/>
        <v/>
      </c>
      <c r="E564" s="27" t="str">
        <f t="shared" si="101"/>
        <v/>
      </c>
      <c r="F564" s="25" t="str">
        <f>IF(A564&lt;&gt;"",SUM($E$10:E564),"")</f>
        <v/>
      </c>
      <c r="G564" s="27" t="str">
        <f t="shared" si="102"/>
        <v/>
      </c>
      <c r="I564" s="54" t="str">
        <f t="shared" si="103"/>
        <v/>
      </c>
      <c r="J564" s="6" t="str">
        <f t="shared" si="104"/>
        <v/>
      </c>
      <c r="K564" s="27" t="str">
        <f t="shared" si="105"/>
        <v/>
      </c>
      <c r="L564" s="27" t="str">
        <f t="shared" si="106"/>
        <v/>
      </c>
      <c r="M564" s="27" t="str">
        <f t="shared" si="107"/>
        <v/>
      </c>
      <c r="N564" s="25" t="str">
        <f>IF(I564&lt;&gt;"",SUM($M$10:M564),"")</f>
        <v/>
      </c>
      <c r="O564" s="27" t="str">
        <f t="shared" si="108"/>
        <v/>
      </c>
    </row>
    <row r="565" spans="1:15" x14ac:dyDescent="0.25">
      <c r="A565" s="54" t="str">
        <f t="shared" si="97"/>
        <v/>
      </c>
      <c r="B565" s="6" t="str">
        <f t="shared" si="98"/>
        <v/>
      </c>
      <c r="C565" s="27" t="str">
        <f t="shared" si="99"/>
        <v/>
      </c>
      <c r="D565" s="27" t="str">
        <f t="shared" si="100"/>
        <v/>
      </c>
      <c r="E565" s="27" t="str">
        <f t="shared" si="101"/>
        <v/>
      </c>
      <c r="F565" s="25" t="str">
        <f>IF(A565&lt;&gt;"",SUM($E$10:E565),"")</f>
        <v/>
      </c>
      <c r="G565" s="27" t="str">
        <f t="shared" si="102"/>
        <v/>
      </c>
      <c r="I565" s="54" t="str">
        <f t="shared" si="103"/>
        <v/>
      </c>
      <c r="J565" s="6" t="str">
        <f t="shared" si="104"/>
        <v/>
      </c>
      <c r="K565" s="27" t="str">
        <f t="shared" si="105"/>
        <v/>
      </c>
      <c r="L565" s="27" t="str">
        <f t="shared" si="106"/>
        <v/>
      </c>
      <c r="M565" s="27" t="str">
        <f t="shared" si="107"/>
        <v/>
      </c>
      <c r="N565" s="25" t="str">
        <f>IF(I565&lt;&gt;"",SUM($M$10:M565),"")</f>
        <v/>
      </c>
      <c r="O565" s="27" t="str">
        <f t="shared" si="108"/>
        <v/>
      </c>
    </row>
    <row r="566" spans="1:15" x14ac:dyDescent="0.25">
      <c r="A566" s="54" t="str">
        <f t="shared" si="97"/>
        <v/>
      </c>
      <c r="B566" s="6" t="str">
        <f t="shared" si="98"/>
        <v/>
      </c>
      <c r="C566" s="27" t="str">
        <f t="shared" si="99"/>
        <v/>
      </c>
      <c r="D566" s="27" t="str">
        <f t="shared" si="100"/>
        <v/>
      </c>
      <c r="E566" s="27" t="str">
        <f t="shared" si="101"/>
        <v/>
      </c>
      <c r="F566" s="25" t="str">
        <f>IF(A566&lt;&gt;"",SUM($E$10:E566),"")</f>
        <v/>
      </c>
      <c r="G566" s="27" t="str">
        <f t="shared" si="102"/>
        <v/>
      </c>
      <c r="I566" s="54" t="str">
        <f t="shared" si="103"/>
        <v/>
      </c>
      <c r="J566" s="6" t="str">
        <f t="shared" si="104"/>
        <v/>
      </c>
      <c r="K566" s="27" t="str">
        <f t="shared" si="105"/>
        <v/>
      </c>
      <c r="L566" s="27" t="str">
        <f t="shared" si="106"/>
        <v/>
      </c>
      <c r="M566" s="27" t="str">
        <f t="shared" si="107"/>
        <v/>
      </c>
      <c r="N566" s="25" t="str">
        <f>IF(I566&lt;&gt;"",SUM($M$10:M566),"")</f>
        <v/>
      </c>
      <c r="O566" s="27" t="str">
        <f t="shared" si="108"/>
        <v/>
      </c>
    </row>
    <row r="567" spans="1:15" x14ac:dyDescent="0.25">
      <c r="A567" s="54" t="str">
        <f t="shared" si="97"/>
        <v/>
      </c>
      <c r="B567" s="6" t="str">
        <f t="shared" si="98"/>
        <v/>
      </c>
      <c r="C567" s="27" t="str">
        <f t="shared" si="99"/>
        <v/>
      </c>
      <c r="D567" s="27" t="str">
        <f t="shared" si="100"/>
        <v/>
      </c>
      <c r="E567" s="27" t="str">
        <f t="shared" si="101"/>
        <v/>
      </c>
      <c r="F567" s="25" t="str">
        <f>IF(A567&lt;&gt;"",SUM($E$10:E567),"")</f>
        <v/>
      </c>
      <c r="G567" s="27" t="str">
        <f t="shared" si="102"/>
        <v/>
      </c>
      <c r="I567" s="54" t="str">
        <f t="shared" si="103"/>
        <v/>
      </c>
      <c r="J567" s="6" t="str">
        <f t="shared" si="104"/>
        <v/>
      </c>
      <c r="K567" s="27" t="str">
        <f t="shared" si="105"/>
        <v/>
      </c>
      <c r="L567" s="27" t="str">
        <f t="shared" si="106"/>
        <v/>
      </c>
      <c r="M567" s="27" t="str">
        <f t="shared" si="107"/>
        <v/>
      </c>
      <c r="N567" s="25" t="str">
        <f>IF(I567&lt;&gt;"",SUM($M$10:M567),"")</f>
        <v/>
      </c>
      <c r="O567" s="27" t="str">
        <f t="shared" si="108"/>
        <v/>
      </c>
    </row>
    <row r="568" spans="1:15" x14ac:dyDescent="0.25">
      <c r="A568" s="54" t="str">
        <f t="shared" si="97"/>
        <v/>
      </c>
      <c r="B568" s="6" t="str">
        <f t="shared" si="98"/>
        <v/>
      </c>
      <c r="C568" s="27" t="str">
        <f t="shared" si="99"/>
        <v/>
      </c>
      <c r="D568" s="27" t="str">
        <f t="shared" si="100"/>
        <v/>
      </c>
      <c r="E568" s="27" t="str">
        <f t="shared" si="101"/>
        <v/>
      </c>
      <c r="F568" s="25" t="str">
        <f>IF(A568&lt;&gt;"",SUM($E$10:E568),"")</f>
        <v/>
      </c>
      <c r="G568" s="27" t="str">
        <f t="shared" si="102"/>
        <v/>
      </c>
      <c r="I568" s="54" t="str">
        <f t="shared" si="103"/>
        <v/>
      </c>
      <c r="J568" s="6" t="str">
        <f t="shared" si="104"/>
        <v/>
      </c>
      <c r="K568" s="27" t="str">
        <f t="shared" si="105"/>
        <v/>
      </c>
      <c r="L568" s="27" t="str">
        <f t="shared" si="106"/>
        <v/>
      </c>
      <c r="M568" s="27" t="str">
        <f t="shared" si="107"/>
        <v/>
      </c>
      <c r="N568" s="25" t="str">
        <f>IF(I568&lt;&gt;"",SUM($M$10:M568),"")</f>
        <v/>
      </c>
      <c r="O568" s="27" t="str">
        <f t="shared" si="108"/>
        <v/>
      </c>
    </row>
    <row r="569" spans="1:15" x14ac:dyDescent="0.25">
      <c r="A569" s="54" t="str">
        <f t="shared" si="97"/>
        <v/>
      </c>
      <c r="B569" s="6" t="str">
        <f t="shared" si="98"/>
        <v/>
      </c>
      <c r="C569" s="27" t="str">
        <f t="shared" si="99"/>
        <v/>
      </c>
      <c r="D569" s="27" t="str">
        <f t="shared" si="100"/>
        <v/>
      </c>
      <c r="E569" s="27" t="str">
        <f t="shared" si="101"/>
        <v/>
      </c>
      <c r="F569" s="25" t="str">
        <f>IF(A569&lt;&gt;"",SUM($E$10:E569),"")</f>
        <v/>
      </c>
      <c r="G569" s="27" t="str">
        <f t="shared" si="102"/>
        <v/>
      </c>
      <c r="I569" s="54" t="str">
        <f t="shared" si="103"/>
        <v/>
      </c>
      <c r="J569" s="6" t="str">
        <f t="shared" si="104"/>
        <v/>
      </c>
      <c r="K569" s="27" t="str">
        <f t="shared" si="105"/>
        <v/>
      </c>
      <c r="L569" s="27" t="str">
        <f t="shared" si="106"/>
        <v/>
      </c>
      <c r="M569" s="27" t="str">
        <f t="shared" si="107"/>
        <v/>
      </c>
      <c r="N569" s="25" t="str">
        <f>IF(I569&lt;&gt;"",SUM($M$10:M569),"")</f>
        <v/>
      </c>
      <c r="O569" s="27" t="str">
        <f t="shared" si="108"/>
        <v/>
      </c>
    </row>
    <row r="570" spans="1:15" x14ac:dyDescent="0.25">
      <c r="A570" s="54" t="str">
        <f t="shared" si="97"/>
        <v/>
      </c>
      <c r="B570" s="6" t="str">
        <f t="shared" si="98"/>
        <v/>
      </c>
      <c r="C570" s="27" t="str">
        <f t="shared" si="99"/>
        <v/>
      </c>
      <c r="D570" s="27" t="str">
        <f t="shared" si="100"/>
        <v/>
      </c>
      <c r="E570" s="27" t="str">
        <f t="shared" si="101"/>
        <v/>
      </c>
      <c r="F570" s="25" t="str">
        <f>IF(A570&lt;&gt;"",SUM($E$10:E570),"")</f>
        <v/>
      </c>
      <c r="G570" s="27" t="str">
        <f t="shared" si="102"/>
        <v/>
      </c>
      <c r="I570" s="54" t="str">
        <f t="shared" si="103"/>
        <v/>
      </c>
      <c r="J570" s="6" t="str">
        <f t="shared" si="104"/>
        <v/>
      </c>
      <c r="K570" s="27" t="str">
        <f t="shared" si="105"/>
        <v/>
      </c>
      <c r="L570" s="27" t="str">
        <f t="shared" si="106"/>
        <v/>
      </c>
      <c r="M570" s="27" t="str">
        <f t="shared" si="107"/>
        <v/>
      </c>
      <c r="N570" s="25" t="str">
        <f>IF(I570&lt;&gt;"",SUM($M$10:M570),"")</f>
        <v/>
      </c>
      <c r="O570" s="27" t="str">
        <f t="shared" si="108"/>
        <v/>
      </c>
    </row>
    <row r="571" spans="1:15" x14ac:dyDescent="0.25">
      <c r="A571" s="54" t="str">
        <f t="shared" si="97"/>
        <v/>
      </c>
      <c r="B571" s="6" t="str">
        <f t="shared" si="98"/>
        <v/>
      </c>
      <c r="C571" s="27" t="str">
        <f t="shared" si="99"/>
        <v/>
      </c>
      <c r="D571" s="27" t="str">
        <f t="shared" si="100"/>
        <v/>
      </c>
      <c r="E571" s="27" t="str">
        <f t="shared" si="101"/>
        <v/>
      </c>
      <c r="F571" s="25" t="str">
        <f>IF(A571&lt;&gt;"",SUM($E$10:E571),"")</f>
        <v/>
      </c>
      <c r="G571" s="27" t="str">
        <f t="shared" si="102"/>
        <v/>
      </c>
      <c r="I571" s="54" t="str">
        <f t="shared" si="103"/>
        <v/>
      </c>
      <c r="J571" s="6" t="str">
        <f t="shared" si="104"/>
        <v/>
      </c>
      <c r="K571" s="27" t="str">
        <f t="shared" si="105"/>
        <v/>
      </c>
      <c r="L571" s="27" t="str">
        <f t="shared" si="106"/>
        <v/>
      </c>
      <c r="M571" s="27" t="str">
        <f t="shared" si="107"/>
        <v/>
      </c>
      <c r="N571" s="25" t="str">
        <f>IF(I571&lt;&gt;"",SUM($M$10:M571),"")</f>
        <v/>
      </c>
      <c r="O571" s="27" t="str">
        <f t="shared" si="108"/>
        <v/>
      </c>
    </row>
    <row r="572" spans="1:15" x14ac:dyDescent="0.25">
      <c r="A572" s="54" t="str">
        <f t="shared" si="97"/>
        <v/>
      </c>
      <c r="B572" s="6" t="str">
        <f t="shared" si="98"/>
        <v/>
      </c>
      <c r="C572" s="27" t="str">
        <f t="shared" si="99"/>
        <v/>
      </c>
      <c r="D572" s="27" t="str">
        <f t="shared" si="100"/>
        <v/>
      </c>
      <c r="E572" s="27" t="str">
        <f t="shared" si="101"/>
        <v/>
      </c>
      <c r="F572" s="25" t="str">
        <f>IF(A572&lt;&gt;"",SUM($E$10:E572),"")</f>
        <v/>
      </c>
      <c r="G572" s="27" t="str">
        <f t="shared" si="102"/>
        <v/>
      </c>
      <c r="I572" s="54" t="str">
        <f t="shared" si="103"/>
        <v/>
      </c>
      <c r="J572" s="6" t="str">
        <f t="shared" si="104"/>
        <v/>
      </c>
      <c r="K572" s="27" t="str">
        <f t="shared" si="105"/>
        <v/>
      </c>
      <c r="L572" s="27" t="str">
        <f t="shared" si="106"/>
        <v/>
      </c>
      <c r="M572" s="27" t="str">
        <f t="shared" si="107"/>
        <v/>
      </c>
      <c r="N572" s="25" t="str">
        <f>IF(I572&lt;&gt;"",SUM($M$10:M572),"")</f>
        <v/>
      </c>
      <c r="O572" s="27" t="str">
        <f t="shared" si="108"/>
        <v/>
      </c>
    </row>
    <row r="573" spans="1:15" x14ac:dyDescent="0.25">
      <c r="A573" s="54" t="str">
        <f t="shared" si="97"/>
        <v/>
      </c>
      <c r="B573" s="6" t="str">
        <f t="shared" si="98"/>
        <v/>
      </c>
      <c r="C573" s="27" t="str">
        <f t="shared" si="99"/>
        <v/>
      </c>
      <c r="D573" s="27" t="str">
        <f t="shared" si="100"/>
        <v/>
      </c>
      <c r="E573" s="27" t="str">
        <f t="shared" si="101"/>
        <v/>
      </c>
      <c r="F573" s="25" t="str">
        <f>IF(A573&lt;&gt;"",SUM($E$10:E573),"")</f>
        <v/>
      </c>
      <c r="G573" s="27" t="str">
        <f t="shared" si="102"/>
        <v/>
      </c>
      <c r="I573" s="54" t="str">
        <f t="shared" si="103"/>
        <v/>
      </c>
      <c r="J573" s="6" t="str">
        <f t="shared" si="104"/>
        <v/>
      </c>
      <c r="K573" s="27" t="str">
        <f t="shared" si="105"/>
        <v/>
      </c>
      <c r="L573" s="27" t="str">
        <f t="shared" si="106"/>
        <v/>
      </c>
      <c r="M573" s="27" t="str">
        <f t="shared" si="107"/>
        <v/>
      </c>
      <c r="N573" s="25" t="str">
        <f>IF(I573&lt;&gt;"",SUM($M$10:M573),"")</f>
        <v/>
      </c>
      <c r="O573" s="27" t="str">
        <f t="shared" si="108"/>
        <v/>
      </c>
    </row>
    <row r="574" spans="1:15" x14ac:dyDescent="0.25">
      <c r="A574" s="54" t="str">
        <f t="shared" si="97"/>
        <v/>
      </c>
      <c r="B574" s="6" t="str">
        <f t="shared" si="98"/>
        <v/>
      </c>
      <c r="C574" s="27" t="str">
        <f t="shared" si="99"/>
        <v/>
      </c>
      <c r="D574" s="27" t="str">
        <f t="shared" si="100"/>
        <v/>
      </c>
      <c r="E574" s="27" t="str">
        <f t="shared" si="101"/>
        <v/>
      </c>
      <c r="F574" s="25" t="str">
        <f>IF(A574&lt;&gt;"",SUM($E$10:E574),"")</f>
        <v/>
      </c>
      <c r="G574" s="27" t="str">
        <f t="shared" si="102"/>
        <v/>
      </c>
      <c r="I574" s="54" t="str">
        <f t="shared" si="103"/>
        <v/>
      </c>
      <c r="J574" s="6" t="str">
        <f t="shared" si="104"/>
        <v/>
      </c>
      <c r="K574" s="27" t="str">
        <f t="shared" si="105"/>
        <v/>
      </c>
      <c r="L574" s="27" t="str">
        <f t="shared" si="106"/>
        <v/>
      </c>
      <c r="M574" s="27" t="str">
        <f t="shared" si="107"/>
        <v/>
      </c>
      <c r="N574" s="25" t="str">
        <f>IF(I574&lt;&gt;"",SUM($M$10:M574),"")</f>
        <v/>
      </c>
      <c r="O574" s="27" t="str">
        <f t="shared" si="108"/>
        <v/>
      </c>
    </row>
    <row r="575" spans="1:15" x14ac:dyDescent="0.25">
      <c r="A575" s="54" t="str">
        <f t="shared" si="97"/>
        <v/>
      </c>
      <c r="B575" s="6" t="str">
        <f t="shared" si="98"/>
        <v/>
      </c>
      <c r="C575" s="27" t="str">
        <f t="shared" si="99"/>
        <v/>
      </c>
      <c r="D575" s="27" t="str">
        <f t="shared" si="100"/>
        <v/>
      </c>
      <c r="E575" s="27" t="str">
        <f t="shared" si="101"/>
        <v/>
      </c>
      <c r="F575" s="25" t="str">
        <f>IF(A575&lt;&gt;"",SUM($E$10:E575),"")</f>
        <v/>
      </c>
      <c r="G575" s="27" t="str">
        <f t="shared" si="102"/>
        <v/>
      </c>
      <c r="I575" s="54" t="str">
        <f t="shared" si="103"/>
        <v/>
      </c>
      <c r="J575" s="6" t="str">
        <f t="shared" si="104"/>
        <v/>
      </c>
      <c r="K575" s="27" t="str">
        <f t="shared" si="105"/>
        <v/>
      </c>
      <c r="L575" s="27" t="str">
        <f t="shared" si="106"/>
        <v/>
      </c>
      <c r="M575" s="27" t="str">
        <f t="shared" si="107"/>
        <v/>
      </c>
      <c r="N575" s="25" t="str">
        <f>IF(I575&lt;&gt;"",SUM($M$10:M575),"")</f>
        <v/>
      </c>
      <c r="O575" s="27" t="str">
        <f t="shared" si="108"/>
        <v/>
      </c>
    </row>
    <row r="576" spans="1:15" x14ac:dyDescent="0.25">
      <c r="A576" s="54" t="str">
        <f t="shared" si="97"/>
        <v/>
      </c>
      <c r="B576" s="6" t="str">
        <f t="shared" si="98"/>
        <v/>
      </c>
      <c r="C576" s="27" t="str">
        <f t="shared" si="99"/>
        <v/>
      </c>
      <c r="D576" s="27" t="str">
        <f t="shared" si="100"/>
        <v/>
      </c>
      <c r="E576" s="27" t="str">
        <f t="shared" si="101"/>
        <v/>
      </c>
      <c r="F576" s="25" t="str">
        <f>IF(A576&lt;&gt;"",SUM($E$10:E576),"")</f>
        <v/>
      </c>
      <c r="G576" s="27" t="str">
        <f t="shared" si="102"/>
        <v/>
      </c>
      <c r="I576" s="54" t="str">
        <f t="shared" si="103"/>
        <v/>
      </c>
      <c r="J576" s="6" t="str">
        <f t="shared" si="104"/>
        <v/>
      </c>
      <c r="K576" s="27" t="str">
        <f t="shared" si="105"/>
        <v/>
      </c>
      <c r="L576" s="27" t="str">
        <f t="shared" si="106"/>
        <v/>
      </c>
      <c r="M576" s="27" t="str">
        <f t="shared" si="107"/>
        <v/>
      </c>
      <c r="N576" s="25" t="str">
        <f>IF(I576&lt;&gt;"",SUM($M$10:M576),"")</f>
        <v/>
      </c>
      <c r="O576" s="27" t="str">
        <f t="shared" si="108"/>
        <v/>
      </c>
    </row>
    <row r="577" spans="1:15" x14ac:dyDescent="0.25">
      <c r="A577" s="54" t="str">
        <f t="shared" si="97"/>
        <v/>
      </c>
      <c r="B577" s="6" t="str">
        <f t="shared" si="98"/>
        <v/>
      </c>
      <c r="C577" s="27" t="str">
        <f t="shared" si="99"/>
        <v/>
      </c>
      <c r="D577" s="27" t="str">
        <f t="shared" si="100"/>
        <v/>
      </c>
      <c r="E577" s="27" t="str">
        <f t="shared" si="101"/>
        <v/>
      </c>
      <c r="F577" s="25" t="str">
        <f>IF(A577&lt;&gt;"",SUM($E$10:E577),"")</f>
        <v/>
      </c>
      <c r="G577" s="27" t="str">
        <f t="shared" si="102"/>
        <v/>
      </c>
      <c r="I577" s="54" t="str">
        <f t="shared" si="103"/>
        <v/>
      </c>
      <c r="J577" s="6" t="str">
        <f t="shared" si="104"/>
        <v/>
      </c>
      <c r="K577" s="27" t="str">
        <f t="shared" si="105"/>
        <v/>
      </c>
      <c r="L577" s="27" t="str">
        <f t="shared" si="106"/>
        <v/>
      </c>
      <c r="M577" s="27" t="str">
        <f t="shared" si="107"/>
        <v/>
      </c>
      <c r="N577" s="25" t="str">
        <f>IF(I577&lt;&gt;"",SUM($M$10:M577),"")</f>
        <v/>
      </c>
      <c r="O577" s="27" t="str">
        <f t="shared" si="108"/>
        <v/>
      </c>
    </row>
    <row r="578" spans="1:15" x14ac:dyDescent="0.25">
      <c r="A578" s="54" t="str">
        <f t="shared" si="97"/>
        <v/>
      </c>
      <c r="B578" s="6" t="str">
        <f t="shared" si="98"/>
        <v/>
      </c>
      <c r="C578" s="27" t="str">
        <f t="shared" si="99"/>
        <v/>
      </c>
      <c r="D578" s="27" t="str">
        <f t="shared" si="100"/>
        <v/>
      </c>
      <c r="E578" s="27" t="str">
        <f t="shared" si="101"/>
        <v/>
      </c>
      <c r="F578" s="25" t="str">
        <f>IF(A578&lt;&gt;"",SUM($E$10:E578),"")</f>
        <v/>
      </c>
      <c r="G578" s="27" t="str">
        <f t="shared" si="102"/>
        <v/>
      </c>
      <c r="I578" s="54" t="str">
        <f t="shared" si="103"/>
        <v/>
      </c>
      <c r="J578" s="6" t="str">
        <f t="shared" si="104"/>
        <v/>
      </c>
      <c r="K578" s="27" t="str">
        <f t="shared" si="105"/>
        <v/>
      </c>
      <c r="L578" s="27" t="str">
        <f t="shared" si="106"/>
        <v/>
      </c>
      <c r="M578" s="27" t="str">
        <f t="shared" si="107"/>
        <v/>
      </c>
      <c r="N578" s="25" t="str">
        <f>IF(I578&lt;&gt;"",SUM($M$10:M578),"")</f>
        <v/>
      </c>
      <c r="O578" s="27" t="str">
        <f t="shared" si="108"/>
        <v/>
      </c>
    </row>
    <row r="579" spans="1:15" x14ac:dyDescent="0.25">
      <c r="A579" s="54" t="str">
        <f t="shared" si="97"/>
        <v/>
      </c>
      <c r="B579" s="6" t="str">
        <f t="shared" si="98"/>
        <v/>
      </c>
      <c r="C579" s="27" t="str">
        <f t="shared" si="99"/>
        <v/>
      </c>
      <c r="D579" s="27" t="str">
        <f t="shared" si="100"/>
        <v/>
      </c>
      <c r="E579" s="27" t="str">
        <f t="shared" si="101"/>
        <v/>
      </c>
      <c r="F579" s="25" t="str">
        <f>IF(A579&lt;&gt;"",SUM($E$10:E579),"")</f>
        <v/>
      </c>
      <c r="G579" s="27" t="str">
        <f t="shared" si="102"/>
        <v/>
      </c>
      <c r="I579" s="54" t="str">
        <f t="shared" si="103"/>
        <v/>
      </c>
      <c r="J579" s="6" t="str">
        <f t="shared" si="104"/>
        <v/>
      </c>
      <c r="K579" s="27" t="str">
        <f t="shared" si="105"/>
        <v/>
      </c>
      <c r="L579" s="27" t="str">
        <f t="shared" si="106"/>
        <v/>
      </c>
      <c r="M579" s="27" t="str">
        <f t="shared" si="107"/>
        <v/>
      </c>
      <c r="N579" s="25" t="str">
        <f>IF(I579&lt;&gt;"",SUM($M$10:M579),"")</f>
        <v/>
      </c>
      <c r="O579" s="27" t="str">
        <f t="shared" si="108"/>
        <v/>
      </c>
    </row>
    <row r="580" spans="1:15" x14ac:dyDescent="0.25">
      <c r="A580" s="54" t="str">
        <f t="shared" si="97"/>
        <v/>
      </c>
      <c r="B580" s="6" t="str">
        <f t="shared" si="98"/>
        <v/>
      </c>
      <c r="C580" s="27" t="str">
        <f t="shared" si="99"/>
        <v/>
      </c>
      <c r="D580" s="27" t="str">
        <f t="shared" si="100"/>
        <v/>
      </c>
      <c r="E580" s="27" t="str">
        <f t="shared" si="101"/>
        <v/>
      </c>
      <c r="F580" s="25" t="str">
        <f>IF(A580&lt;&gt;"",SUM($E$10:E580),"")</f>
        <v/>
      </c>
      <c r="G580" s="27" t="str">
        <f t="shared" si="102"/>
        <v/>
      </c>
      <c r="I580" s="54" t="str">
        <f t="shared" si="103"/>
        <v/>
      </c>
      <c r="J580" s="6" t="str">
        <f t="shared" si="104"/>
        <v/>
      </c>
      <c r="K580" s="27" t="str">
        <f t="shared" si="105"/>
        <v/>
      </c>
      <c r="L580" s="27" t="str">
        <f t="shared" si="106"/>
        <v/>
      </c>
      <c r="M580" s="27" t="str">
        <f t="shared" si="107"/>
        <v/>
      </c>
      <c r="N580" s="25" t="str">
        <f>IF(I580&lt;&gt;"",SUM($M$10:M580),"")</f>
        <v/>
      </c>
      <c r="O580" s="27" t="str">
        <f t="shared" si="108"/>
        <v/>
      </c>
    </row>
    <row r="581" spans="1:15" x14ac:dyDescent="0.25">
      <c r="A581" s="54" t="str">
        <f t="shared" si="97"/>
        <v/>
      </c>
      <c r="B581" s="6" t="str">
        <f t="shared" si="98"/>
        <v/>
      </c>
      <c r="C581" s="27" t="str">
        <f t="shared" si="99"/>
        <v/>
      </c>
      <c r="D581" s="27" t="str">
        <f t="shared" si="100"/>
        <v/>
      </c>
      <c r="E581" s="27" t="str">
        <f t="shared" si="101"/>
        <v/>
      </c>
      <c r="F581" s="25" t="str">
        <f>IF(A581&lt;&gt;"",SUM($E$10:E581),"")</f>
        <v/>
      </c>
      <c r="G581" s="27" t="str">
        <f t="shared" si="102"/>
        <v/>
      </c>
      <c r="I581" s="54" t="str">
        <f t="shared" si="103"/>
        <v/>
      </c>
      <c r="J581" s="6" t="str">
        <f t="shared" si="104"/>
        <v/>
      </c>
      <c r="K581" s="27" t="str">
        <f t="shared" si="105"/>
        <v/>
      </c>
      <c r="L581" s="27" t="str">
        <f t="shared" si="106"/>
        <v/>
      </c>
      <c r="M581" s="27" t="str">
        <f t="shared" si="107"/>
        <v/>
      </c>
      <c r="N581" s="25" t="str">
        <f>IF(I581&lt;&gt;"",SUM($M$10:M581),"")</f>
        <v/>
      </c>
      <c r="O581" s="27" t="str">
        <f t="shared" si="108"/>
        <v/>
      </c>
    </row>
    <row r="582" spans="1:15" x14ac:dyDescent="0.25">
      <c r="A582" s="54" t="str">
        <f t="shared" si="97"/>
        <v/>
      </c>
      <c r="B582" s="6" t="str">
        <f t="shared" si="98"/>
        <v/>
      </c>
      <c r="C582" s="27" t="str">
        <f t="shared" si="99"/>
        <v/>
      </c>
      <c r="D582" s="27" t="str">
        <f t="shared" si="100"/>
        <v/>
      </c>
      <c r="E582" s="27" t="str">
        <f t="shared" si="101"/>
        <v/>
      </c>
      <c r="F582" s="25" t="str">
        <f>IF(A582&lt;&gt;"",SUM($E$10:E582),"")</f>
        <v/>
      </c>
      <c r="G582" s="27" t="str">
        <f t="shared" si="102"/>
        <v/>
      </c>
      <c r="I582" s="54" t="str">
        <f t="shared" si="103"/>
        <v/>
      </c>
      <c r="J582" s="6" t="str">
        <f t="shared" si="104"/>
        <v/>
      </c>
      <c r="K582" s="27" t="str">
        <f t="shared" si="105"/>
        <v/>
      </c>
      <c r="L582" s="27" t="str">
        <f t="shared" si="106"/>
        <v/>
      </c>
      <c r="M582" s="27" t="str">
        <f t="shared" si="107"/>
        <v/>
      </c>
      <c r="N582" s="25" t="str">
        <f>IF(I582&lt;&gt;"",SUM($M$10:M582),"")</f>
        <v/>
      </c>
      <c r="O582" s="27" t="str">
        <f t="shared" si="108"/>
        <v/>
      </c>
    </row>
    <row r="583" spans="1:15" x14ac:dyDescent="0.25">
      <c r="A583" s="54" t="str">
        <f t="shared" si="97"/>
        <v/>
      </c>
      <c r="B583" s="6" t="str">
        <f t="shared" si="98"/>
        <v/>
      </c>
      <c r="C583" s="27" t="str">
        <f t="shared" si="99"/>
        <v/>
      </c>
      <c r="D583" s="27" t="str">
        <f t="shared" si="100"/>
        <v/>
      </c>
      <c r="E583" s="27" t="str">
        <f t="shared" si="101"/>
        <v/>
      </c>
      <c r="F583" s="25" t="str">
        <f>IF(A583&lt;&gt;"",SUM($E$10:E583),"")</f>
        <v/>
      </c>
      <c r="G583" s="27" t="str">
        <f t="shared" si="102"/>
        <v/>
      </c>
      <c r="I583" s="54" t="str">
        <f t="shared" si="103"/>
        <v/>
      </c>
      <c r="J583" s="6" t="str">
        <f t="shared" si="104"/>
        <v/>
      </c>
      <c r="K583" s="27" t="str">
        <f t="shared" si="105"/>
        <v/>
      </c>
      <c r="L583" s="27" t="str">
        <f t="shared" si="106"/>
        <v/>
      </c>
      <c r="M583" s="27" t="str">
        <f t="shared" si="107"/>
        <v/>
      </c>
      <c r="N583" s="25" t="str">
        <f>IF(I583&lt;&gt;"",SUM($M$10:M583),"")</f>
        <v/>
      </c>
      <c r="O583" s="27" t="str">
        <f t="shared" si="108"/>
        <v/>
      </c>
    </row>
    <row r="584" spans="1:15" x14ac:dyDescent="0.25">
      <c r="A584" s="54" t="str">
        <f t="shared" si="97"/>
        <v/>
      </c>
      <c r="B584" s="6" t="str">
        <f t="shared" si="98"/>
        <v/>
      </c>
      <c r="C584" s="27" t="str">
        <f t="shared" si="99"/>
        <v/>
      </c>
      <c r="D584" s="27" t="str">
        <f t="shared" si="100"/>
        <v/>
      </c>
      <c r="E584" s="27" t="str">
        <f t="shared" si="101"/>
        <v/>
      </c>
      <c r="F584" s="25" t="str">
        <f>IF(A584&lt;&gt;"",SUM($E$10:E584),"")</f>
        <v/>
      </c>
      <c r="G584" s="27" t="str">
        <f t="shared" si="102"/>
        <v/>
      </c>
      <c r="I584" s="54" t="str">
        <f t="shared" si="103"/>
        <v/>
      </c>
      <c r="J584" s="6" t="str">
        <f t="shared" si="104"/>
        <v/>
      </c>
      <c r="K584" s="27" t="str">
        <f t="shared" si="105"/>
        <v/>
      </c>
      <c r="L584" s="27" t="str">
        <f t="shared" si="106"/>
        <v/>
      </c>
      <c r="M584" s="27" t="str">
        <f t="shared" si="107"/>
        <v/>
      </c>
      <c r="N584" s="25" t="str">
        <f>IF(I584&lt;&gt;"",SUM($M$10:M584),"")</f>
        <v/>
      </c>
      <c r="O584" s="27" t="str">
        <f t="shared" si="108"/>
        <v/>
      </c>
    </row>
    <row r="585" spans="1:15" x14ac:dyDescent="0.25">
      <c r="A585" s="54" t="str">
        <f t="shared" si="97"/>
        <v/>
      </c>
      <c r="B585" s="6" t="str">
        <f t="shared" si="98"/>
        <v/>
      </c>
      <c r="C585" s="27" t="str">
        <f t="shared" si="99"/>
        <v/>
      </c>
      <c r="D585" s="27" t="str">
        <f t="shared" si="100"/>
        <v/>
      </c>
      <c r="E585" s="27" t="str">
        <f t="shared" si="101"/>
        <v/>
      </c>
      <c r="F585" s="25" t="str">
        <f>IF(A585&lt;&gt;"",SUM($E$10:E585),"")</f>
        <v/>
      </c>
      <c r="G585" s="27" t="str">
        <f t="shared" si="102"/>
        <v/>
      </c>
      <c r="I585" s="54" t="str">
        <f t="shared" si="103"/>
        <v/>
      </c>
      <c r="J585" s="6" t="str">
        <f t="shared" si="104"/>
        <v/>
      </c>
      <c r="K585" s="27" t="str">
        <f t="shared" si="105"/>
        <v/>
      </c>
      <c r="L585" s="27" t="str">
        <f t="shared" si="106"/>
        <v/>
      </c>
      <c r="M585" s="27" t="str">
        <f t="shared" si="107"/>
        <v/>
      </c>
      <c r="N585" s="25" t="str">
        <f>IF(I585&lt;&gt;"",SUM($M$10:M585),"")</f>
        <v/>
      </c>
      <c r="O585" s="27" t="str">
        <f t="shared" si="108"/>
        <v/>
      </c>
    </row>
    <row r="586" spans="1:15" x14ac:dyDescent="0.25">
      <c r="A586" s="54" t="str">
        <f t="shared" si="97"/>
        <v/>
      </c>
      <c r="B586" s="6" t="str">
        <f t="shared" si="98"/>
        <v/>
      </c>
      <c r="C586" s="27" t="str">
        <f t="shared" si="99"/>
        <v/>
      </c>
      <c r="D586" s="27" t="str">
        <f t="shared" si="100"/>
        <v/>
      </c>
      <c r="E586" s="27" t="str">
        <f t="shared" si="101"/>
        <v/>
      </c>
      <c r="F586" s="25" t="str">
        <f>IF(A586&lt;&gt;"",SUM($E$10:E586),"")</f>
        <v/>
      </c>
      <c r="G586" s="27" t="str">
        <f t="shared" si="102"/>
        <v/>
      </c>
      <c r="I586" s="54" t="str">
        <f t="shared" si="103"/>
        <v/>
      </c>
      <c r="J586" s="6" t="str">
        <f t="shared" si="104"/>
        <v/>
      </c>
      <c r="K586" s="27" t="str">
        <f t="shared" si="105"/>
        <v/>
      </c>
      <c r="L586" s="27" t="str">
        <f t="shared" si="106"/>
        <v/>
      </c>
      <c r="M586" s="27" t="str">
        <f t="shared" si="107"/>
        <v/>
      </c>
      <c r="N586" s="25" t="str">
        <f>IF(I586&lt;&gt;"",SUM($M$10:M586),"")</f>
        <v/>
      </c>
      <c r="O586" s="27" t="str">
        <f t="shared" si="108"/>
        <v/>
      </c>
    </row>
    <row r="587" spans="1:15" x14ac:dyDescent="0.25">
      <c r="A587" s="54" t="str">
        <f t="shared" si="97"/>
        <v/>
      </c>
      <c r="B587" s="6" t="str">
        <f t="shared" si="98"/>
        <v/>
      </c>
      <c r="C587" s="27" t="str">
        <f t="shared" si="99"/>
        <v/>
      </c>
      <c r="D587" s="27" t="str">
        <f t="shared" si="100"/>
        <v/>
      </c>
      <c r="E587" s="27" t="str">
        <f t="shared" si="101"/>
        <v/>
      </c>
      <c r="F587" s="25" t="str">
        <f>IF(A587&lt;&gt;"",SUM($E$10:E587),"")</f>
        <v/>
      </c>
      <c r="G587" s="27" t="str">
        <f t="shared" si="102"/>
        <v/>
      </c>
      <c r="I587" s="54" t="str">
        <f t="shared" si="103"/>
        <v/>
      </c>
      <c r="J587" s="6" t="str">
        <f t="shared" si="104"/>
        <v/>
      </c>
      <c r="K587" s="27" t="str">
        <f t="shared" si="105"/>
        <v/>
      </c>
      <c r="L587" s="27" t="str">
        <f t="shared" si="106"/>
        <v/>
      </c>
      <c r="M587" s="27" t="str">
        <f t="shared" si="107"/>
        <v/>
      </c>
      <c r="N587" s="25" t="str">
        <f>IF(I587&lt;&gt;"",SUM($M$10:M587),"")</f>
        <v/>
      </c>
      <c r="O587" s="27" t="str">
        <f t="shared" si="108"/>
        <v/>
      </c>
    </row>
    <row r="588" spans="1:15" x14ac:dyDescent="0.25">
      <c r="A588" s="54" t="str">
        <f t="shared" ref="A588:A651" si="109">IF(A587&lt;$G$4,A587+1,"")</f>
        <v/>
      </c>
      <c r="B588" s="6" t="str">
        <f t="shared" ref="B588:B651" si="110">IF(A588&lt;&gt;"",EDATE($C$7,A588*12/$G$3),"")</f>
        <v/>
      </c>
      <c r="C588" s="27" t="str">
        <f t="shared" ref="C588:C651" si="111">IF(A588&lt;&gt;"",$G$5,"")</f>
        <v/>
      </c>
      <c r="D588" s="27" t="str">
        <f t="shared" ref="D588:D651" si="112">IF(A588&lt;&gt;"",G587*$G$6,"")</f>
        <v/>
      </c>
      <c r="E588" s="27" t="str">
        <f t="shared" ref="E588:E651" si="113">IF(A588&lt;&gt;"",C588-D588,"")</f>
        <v/>
      </c>
      <c r="F588" s="25" t="str">
        <f>IF(A588&lt;&gt;"",SUM($E$10:E588),"")</f>
        <v/>
      </c>
      <c r="G588" s="27" t="str">
        <f t="shared" ref="G588:G651" si="114">IF(A588&lt;&gt;"",$C$3-F588,"")</f>
        <v/>
      </c>
      <c r="I588" s="54" t="str">
        <f t="shared" ref="I588:I651" si="115">IF(I587&lt;$G$4,I587+1,"")</f>
        <v/>
      </c>
      <c r="J588" s="6" t="str">
        <f t="shared" ref="J588:J651" si="116">IF(I588&lt;&gt;"",EDATE($C$7,I588*12/$G$3),"")</f>
        <v/>
      </c>
      <c r="K588" s="27" t="str">
        <f t="shared" ref="K588:K651" si="117">C588</f>
        <v/>
      </c>
      <c r="L588" s="27" t="str">
        <f t="shared" ref="L588:L651" si="118">IF(I588&lt;&gt;"",O587*$O$6,"")</f>
        <v/>
      </c>
      <c r="M588" s="27" t="str">
        <f t="shared" ref="M588:M651" si="119">IF(I588&lt;&gt;"",K588-L588,"")</f>
        <v/>
      </c>
      <c r="N588" s="25" t="str">
        <f>IF(I588&lt;&gt;"",SUM($M$10:M588),"")</f>
        <v/>
      </c>
      <c r="O588" s="27" t="str">
        <f t="shared" ref="O588:O651" si="120">IF(I588&lt;&gt;"",O587-M588,"")</f>
        <v/>
      </c>
    </row>
    <row r="589" spans="1:15" x14ac:dyDescent="0.25">
      <c r="A589" s="54" t="str">
        <f t="shared" si="109"/>
        <v/>
      </c>
      <c r="B589" s="6" t="str">
        <f t="shared" si="110"/>
        <v/>
      </c>
      <c r="C589" s="27" t="str">
        <f t="shared" si="111"/>
        <v/>
      </c>
      <c r="D589" s="27" t="str">
        <f t="shared" si="112"/>
        <v/>
      </c>
      <c r="E589" s="27" t="str">
        <f t="shared" si="113"/>
        <v/>
      </c>
      <c r="F589" s="25" t="str">
        <f>IF(A589&lt;&gt;"",SUM($E$10:E589),"")</f>
        <v/>
      </c>
      <c r="G589" s="27" t="str">
        <f t="shared" si="114"/>
        <v/>
      </c>
      <c r="I589" s="54" t="str">
        <f t="shared" si="115"/>
        <v/>
      </c>
      <c r="J589" s="6" t="str">
        <f t="shared" si="116"/>
        <v/>
      </c>
      <c r="K589" s="27" t="str">
        <f t="shared" si="117"/>
        <v/>
      </c>
      <c r="L589" s="27" t="str">
        <f t="shared" si="118"/>
        <v/>
      </c>
      <c r="M589" s="27" t="str">
        <f t="shared" si="119"/>
        <v/>
      </c>
      <c r="N589" s="25" t="str">
        <f>IF(I589&lt;&gt;"",SUM($M$10:M589),"")</f>
        <v/>
      </c>
      <c r="O589" s="27" t="str">
        <f t="shared" si="120"/>
        <v/>
      </c>
    </row>
    <row r="590" spans="1:15" x14ac:dyDescent="0.25">
      <c r="A590" s="54" t="str">
        <f t="shared" si="109"/>
        <v/>
      </c>
      <c r="B590" s="6" t="str">
        <f t="shared" si="110"/>
        <v/>
      </c>
      <c r="C590" s="27" t="str">
        <f t="shared" si="111"/>
        <v/>
      </c>
      <c r="D590" s="27" t="str">
        <f t="shared" si="112"/>
        <v/>
      </c>
      <c r="E590" s="27" t="str">
        <f t="shared" si="113"/>
        <v/>
      </c>
      <c r="F590" s="25" t="str">
        <f>IF(A590&lt;&gt;"",SUM($E$10:E590),"")</f>
        <v/>
      </c>
      <c r="G590" s="27" t="str">
        <f t="shared" si="114"/>
        <v/>
      </c>
      <c r="I590" s="54" t="str">
        <f t="shared" si="115"/>
        <v/>
      </c>
      <c r="J590" s="6" t="str">
        <f t="shared" si="116"/>
        <v/>
      </c>
      <c r="K590" s="27" t="str">
        <f t="shared" si="117"/>
        <v/>
      </c>
      <c r="L590" s="27" t="str">
        <f t="shared" si="118"/>
        <v/>
      </c>
      <c r="M590" s="27" t="str">
        <f t="shared" si="119"/>
        <v/>
      </c>
      <c r="N590" s="25" t="str">
        <f>IF(I590&lt;&gt;"",SUM($M$10:M590),"")</f>
        <v/>
      </c>
      <c r="O590" s="27" t="str">
        <f t="shared" si="120"/>
        <v/>
      </c>
    </row>
    <row r="591" spans="1:15" x14ac:dyDescent="0.25">
      <c r="A591" s="54" t="str">
        <f t="shared" si="109"/>
        <v/>
      </c>
      <c r="B591" s="6" t="str">
        <f t="shared" si="110"/>
        <v/>
      </c>
      <c r="C591" s="27" t="str">
        <f t="shared" si="111"/>
        <v/>
      </c>
      <c r="D591" s="27" t="str">
        <f t="shared" si="112"/>
        <v/>
      </c>
      <c r="E591" s="27" t="str">
        <f t="shared" si="113"/>
        <v/>
      </c>
      <c r="F591" s="25" t="str">
        <f>IF(A591&lt;&gt;"",SUM($E$10:E591),"")</f>
        <v/>
      </c>
      <c r="G591" s="27" t="str">
        <f t="shared" si="114"/>
        <v/>
      </c>
      <c r="I591" s="54" t="str">
        <f t="shared" si="115"/>
        <v/>
      </c>
      <c r="J591" s="6" t="str">
        <f t="shared" si="116"/>
        <v/>
      </c>
      <c r="K591" s="27" t="str">
        <f t="shared" si="117"/>
        <v/>
      </c>
      <c r="L591" s="27" t="str">
        <f t="shared" si="118"/>
        <v/>
      </c>
      <c r="M591" s="27" t="str">
        <f t="shared" si="119"/>
        <v/>
      </c>
      <c r="N591" s="25" t="str">
        <f>IF(I591&lt;&gt;"",SUM($M$10:M591),"")</f>
        <v/>
      </c>
      <c r="O591" s="27" t="str">
        <f t="shared" si="120"/>
        <v/>
      </c>
    </row>
    <row r="592" spans="1:15" x14ac:dyDescent="0.25">
      <c r="A592" s="54" t="str">
        <f t="shared" si="109"/>
        <v/>
      </c>
      <c r="B592" s="6" t="str">
        <f t="shared" si="110"/>
        <v/>
      </c>
      <c r="C592" s="27" t="str">
        <f t="shared" si="111"/>
        <v/>
      </c>
      <c r="D592" s="27" t="str">
        <f t="shared" si="112"/>
        <v/>
      </c>
      <c r="E592" s="27" t="str">
        <f t="shared" si="113"/>
        <v/>
      </c>
      <c r="F592" s="25" t="str">
        <f>IF(A592&lt;&gt;"",SUM($E$10:E592),"")</f>
        <v/>
      </c>
      <c r="G592" s="27" t="str">
        <f t="shared" si="114"/>
        <v/>
      </c>
      <c r="I592" s="54" t="str">
        <f t="shared" si="115"/>
        <v/>
      </c>
      <c r="J592" s="6" t="str">
        <f t="shared" si="116"/>
        <v/>
      </c>
      <c r="K592" s="27" t="str">
        <f t="shared" si="117"/>
        <v/>
      </c>
      <c r="L592" s="27" t="str">
        <f t="shared" si="118"/>
        <v/>
      </c>
      <c r="M592" s="27" t="str">
        <f t="shared" si="119"/>
        <v/>
      </c>
      <c r="N592" s="25" t="str">
        <f>IF(I592&lt;&gt;"",SUM($M$10:M592),"")</f>
        <v/>
      </c>
      <c r="O592" s="27" t="str">
        <f t="shared" si="120"/>
        <v/>
      </c>
    </row>
    <row r="593" spans="1:15" x14ac:dyDescent="0.25">
      <c r="A593" s="54" t="str">
        <f t="shared" si="109"/>
        <v/>
      </c>
      <c r="B593" s="6" t="str">
        <f t="shared" si="110"/>
        <v/>
      </c>
      <c r="C593" s="27" t="str">
        <f t="shared" si="111"/>
        <v/>
      </c>
      <c r="D593" s="27" t="str">
        <f t="shared" si="112"/>
        <v/>
      </c>
      <c r="E593" s="27" t="str">
        <f t="shared" si="113"/>
        <v/>
      </c>
      <c r="F593" s="25" t="str">
        <f>IF(A593&lt;&gt;"",SUM($E$10:E593),"")</f>
        <v/>
      </c>
      <c r="G593" s="27" t="str">
        <f t="shared" si="114"/>
        <v/>
      </c>
      <c r="I593" s="54" t="str">
        <f t="shared" si="115"/>
        <v/>
      </c>
      <c r="J593" s="6" t="str">
        <f t="shared" si="116"/>
        <v/>
      </c>
      <c r="K593" s="27" t="str">
        <f t="shared" si="117"/>
        <v/>
      </c>
      <c r="L593" s="27" t="str">
        <f t="shared" si="118"/>
        <v/>
      </c>
      <c r="M593" s="27" t="str">
        <f t="shared" si="119"/>
        <v/>
      </c>
      <c r="N593" s="25" t="str">
        <f>IF(I593&lt;&gt;"",SUM($M$10:M593),"")</f>
        <v/>
      </c>
      <c r="O593" s="27" t="str">
        <f t="shared" si="120"/>
        <v/>
      </c>
    </row>
    <row r="594" spans="1:15" x14ac:dyDescent="0.25">
      <c r="A594" s="54" t="str">
        <f t="shared" si="109"/>
        <v/>
      </c>
      <c r="B594" s="6" t="str">
        <f t="shared" si="110"/>
        <v/>
      </c>
      <c r="C594" s="27" t="str">
        <f t="shared" si="111"/>
        <v/>
      </c>
      <c r="D594" s="27" t="str">
        <f t="shared" si="112"/>
        <v/>
      </c>
      <c r="E594" s="27" t="str">
        <f t="shared" si="113"/>
        <v/>
      </c>
      <c r="F594" s="25" t="str">
        <f>IF(A594&lt;&gt;"",SUM($E$10:E594),"")</f>
        <v/>
      </c>
      <c r="G594" s="27" t="str">
        <f t="shared" si="114"/>
        <v/>
      </c>
      <c r="I594" s="54" t="str">
        <f t="shared" si="115"/>
        <v/>
      </c>
      <c r="J594" s="6" t="str">
        <f t="shared" si="116"/>
        <v/>
      </c>
      <c r="K594" s="27" t="str">
        <f t="shared" si="117"/>
        <v/>
      </c>
      <c r="L594" s="27" t="str">
        <f t="shared" si="118"/>
        <v/>
      </c>
      <c r="M594" s="27" t="str">
        <f t="shared" si="119"/>
        <v/>
      </c>
      <c r="N594" s="25" t="str">
        <f>IF(I594&lt;&gt;"",SUM($M$10:M594),"")</f>
        <v/>
      </c>
      <c r="O594" s="27" t="str">
        <f t="shared" si="120"/>
        <v/>
      </c>
    </row>
    <row r="595" spans="1:15" x14ac:dyDescent="0.25">
      <c r="A595" s="54" t="str">
        <f t="shared" si="109"/>
        <v/>
      </c>
      <c r="B595" s="6" t="str">
        <f t="shared" si="110"/>
        <v/>
      </c>
      <c r="C595" s="27" t="str">
        <f t="shared" si="111"/>
        <v/>
      </c>
      <c r="D595" s="27" t="str">
        <f t="shared" si="112"/>
        <v/>
      </c>
      <c r="E595" s="27" t="str">
        <f t="shared" si="113"/>
        <v/>
      </c>
      <c r="F595" s="25" t="str">
        <f>IF(A595&lt;&gt;"",SUM($E$10:E595),"")</f>
        <v/>
      </c>
      <c r="G595" s="27" t="str">
        <f t="shared" si="114"/>
        <v/>
      </c>
      <c r="I595" s="54" t="str">
        <f t="shared" si="115"/>
        <v/>
      </c>
      <c r="J595" s="6" t="str">
        <f t="shared" si="116"/>
        <v/>
      </c>
      <c r="K595" s="27" t="str">
        <f t="shared" si="117"/>
        <v/>
      </c>
      <c r="L595" s="27" t="str">
        <f t="shared" si="118"/>
        <v/>
      </c>
      <c r="M595" s="27" t="str">
        <f t="shared" si="119"/>
        <v/>
      </c>
      <c r="N595" s="25" t="str">
        <f>IF(I595&lt;&gt;"",SUM($M$10:M595),"")</f>
        <v/>
      </c>
      <c r="O595" s="27" t="str">
        <f t="shared" si="120"/>
        <v/>
      </c>
    </row>
    <row r="596" spans="1:15" x14ac:dyDescent="0.25">
      <c r="A596" s="54" t="str">
        <f t="shared" si="109"/>
        <v/>
      </c>
      <c r="B596" s="6" t="str">
        <f t="shared" si="110"/>
        <v/>
      </c>
      <c r="C596" s="27" t="str">
        <f t="shared" si="111"/>
        <v/>
      </c>
      <c r="D596" s="27" t="str">
        <f t="shared" si="112"/>
        <v/>
      </c>
      <c r="E596" s="27" t="str">
        <f t="shared" si="113"/>
        <v/>
      </c>
      <c r="F596" s="25" t="str">
        <f>IF(A596&lt;&gt;"",SUM($E$10:E596),"")</f>
        <v/>
      </c>
      <c r="G596" s="27" t="str">
        <f t="shared" si="114"/>
        <v/>
      </c>
      <c r="I596" s="54" t="str">
        <f t="shared" si="115"/>
        <v/>
      </c>
      <c r="J596" s="6" t="str">
        <f t="shared" si="116"/>
        <v/>
      </c>
      <c r="K596" s="27" t="str">
        <f t="shared" si="117"/>
        <v/>
      </c>
      <c r="L596" s="27" t="str">
        <f t="shared" si="118"/>
        <v/>
      </c>
      <c r="M596" s="27" t="str">
        <f t="shared" si="119"/>
        <v/>
      </c>
      <c r="N596" s="25" t="str">
        <f>IF(I596&lt;&gt;"",SUM($M$10:M596),"")</f>
        <v/>
      </c>
      <c r="O596" s="27" t="str">
        <f t="shared" si="120"/>
        <v/>
      </c>
    </row>
    <row r="597" spans="1:15" x14ac:dyDescent="0.25">
      <c r="A597" s="54" t="str">
        <f t="shared" si="109"/>
        <v/>
      </c>
      <c r="B597" s="6" t="str">
        <f t="shared" si="110"/>
        <v/>
      </c>
      <c r="C597" s="27" t="str">
        <f t="shared" si="111"/>
        <v/>
      </c>
      <c r="D597" s="27" t="str">
        <f t="shared" si="112"/>
        <v/>
      </c>
      <c r="E597" s="27" t="str">
        <f t="shared" si="113"/>
        <v/>
      </c>
      <c r="F597" s="25" t="str">
        <f>IF(A597&lt;&gt;"",SUM($E$10:E597),"")</f>
        <v/>
      </c>
      <c r="G597" s="27" t="str">
        <f t="shared" si="114"/>
        <v/>
      </c>
      <c r="I597" s="54" t="str">
        <f t="shared" si="115"/>
        <v/>
      </c>
      <c r="J597" s="6" t="str">
        <f t="shared" si="116"/>
        <v/>
      </c>
      <c r="K597" s="27" t="str">
        <f t="shared" si="117"/>
        <v/>
      </c>
      <c r="L597" s="27" t="str">
        <f t="shared" si="118"/>
        <v/>
      </c>
      <c r="M597" s="27" t="str">
        <f t="shared" si="119"/>
        <v/>
      </c>
      <c r="N597" s="25" t="str">
        <f>IF(I597&lt;&gt;"",SUM($M$10:M597),"")</f>
        <v/>
      </c>
      <c r="O597" s="27" t="str">
        <f t="shared" si="120"/>
        <v/>
      </c>
    </row>
    <row r="598" spans="1:15" x14ac:dyDescent="0.25">
      <c r="A598" s="54" t="str">
        <f t="shared" si="109"/>
        <v/>
      </c>
      <c r="B598" s="6" t="str">
        <f t="shared" si="110"/>
        <v/>
      </c>
      <c r="C598" s="27" t="str">
        <f t="shared" si="111"/>
        <v/>
      </c>
      <c r="D598" s="27" t="str">
        <f t="shared" si="112"/>
        <v/>
      </c>
      <c r="E598" s="27" t="str">
        <f t="shared" si="113"/>
        <v/>
      </c>
      <c r="F598" s="25" t="str">
        <f>IF(A598&lt;&gt;"",SUM($E$10:E598),"")</f>
        <v/>
      </c>
      <c r="G598" s="27" t="str">
        <f t="shared" si="114"/>
        <v/>
      </c>
      <c r="I598" s="54" t="str">
        <f t="shared" si="115"/>
        <v/>
      </c>
      <c r="J598" s="6" t="str">
        <f t="shared" si="116"/>
        <v/>
      </c>
      <c r="K598" s="27" t="str">
        <f t="shared" si="117"/>
        <v/>
      </c>
      <c r="L598" s="27" t="str">
        <f t="shared" si="118"/>
        <v/>
      </c>
      <c r="M598" s="27" t="str">
        <f t="shared" si="119"/>
        <v/>
      </c>
      <c r="N598" s="25" t="str">
        <f>IF(I598&lt;&gt;"",SUM($M$10:M598),"")</f>
        <v/>
      </c>
      <c r="O598" s="27" t="str">
        <f t="shared" si="120"/>
        <v/>
      </c>
    </row>
    <row r="599" spans="1:15" x14ac:dyDescent="0.25">
      <c r="A599" s="54" t="str">
        <f t="shared" si="109"/>
        <v/>
      </c>
      <c r="B599" s="6" t="str">
        <f t="shared" si="110"/>
        <v/>
      </c>
      <c r="C599" s="27" t="str">
        <f t="shared" si="111"/>
        <v/>
      </c>
      <c r="D599" s="27" t="str">
        <f t="shared" si="112"/>
        <v/>
      </c>
      <c r="E599" s="27" t="str">
        <f t="shared" si="113"/>
        <v/>
      </c>
      <c r="F599" s="25" t="str">
        <f>IF(A599&lt;&gt;"",SUM($E$10:E599),"")</f>
        <v/>
      </c>
      <c r="G599" s="27" t="str">
        <f t="shared" si="114"/>
        <v/>
      </c>
      <c r="I599" s="54" t="str">
        <f t="shared" si="115"/>
        <v/>
      </c>
      <c r="J599" s="6" t="str">
        <f t="shared" si="116"/>
        <v/>
      </c>
      <c r="K599" s="27" t="str">
        <f t="shared" si="117"/>
        <v/>
      </c>
      <c r="L599" s="27" t="str">
        <f t="shared" si="118"/>
        <v/>
      </c>
      <c r="M599" s="27" t="str">
        <f t="shared" si="119"/>
        <v/>
      </c>
      <c r="N599" s="25" t="str">
        <f>IF(I599&lt;&gt;"",SUM($M$10:M599),"")</f>
        <v/>
      </c>
      <c r="O599" s="27" t="str">
        <f t="shared" si="120"/>
        <v/>
      </c>
    </row>
    <row r="600" spans="1:15" x14ac:dyDescent="0.25">
      <c r="A600" s="54" t="str">
        <f t="shared" si="109"/>
        <v/>
      </c>
      <c r="B600" s="6" t="str">
        <f t="shared" si="110"/>
        <v/>
      </c>
      <c r="C600" s="27" t="str">
        <f t="shared" si="111"/>
        <v/>
      </c>
      <c r="D600" s="27" t="str">
        <f t="shared" si="112"/>
        <v/>
      </c>
      <c r="E600" s="27" t="str">
        <f t="shared" si="113"/>
        <v/>
      </c>
      <c r="F600" s="25" t="str">
        <f>IF(A600&lt;&gt;"",SUM($E$10:E600),"")</f>
        <v/>
      </c>
      <c r="G600" s="27" t="str">
        <f t="shared" si="114"/>
        <v/>
      </c>
      <c r="I600" s="54" t="str">
        <f t="shared" si="115"/>
        <v/>
      </c>
      <c r="J600" s="6" t="str">
        <f t="shared" si="116"/>
        <v/>
      </c>
      <c r="K600" s="27" t="str">
        <f t="shared" si="117"/>
        <v/>
      </c>
      <c r="L600" s="27" t="str">
        <f t="shared" si="118"/>
        <v/>
      </c>
      <c r="M600" s="27" t="str">
        <f t="shared" si="119"/>
        <v/>
      </c>
      <c r="N600" s="25" t="str">
        <f>IF(I600&lt;&gt;"",SUM($M$10:M600),"")</f>
        <v/>
      </c>
      <c r="O600" s="27" t="str">
        <f t="shared" si="120"/>
        <v/>
      </c>
    </row>
    <row r="601" spans="1:15" x14ac:dyDescent="0.25">
      <c r="A601" s="54" t="str">
        <f t="shared" si="109"/>
        <v/>
      </c>
      <c r="B601" s="6" t="str">
        <f t="shared" si="110"/>
        <v/>
      </c>
      <c r="C601" s="27" t="str">
        <f t="shared" si="111"/>
        <v/>
      </c>
      <c r="D601" s="27" t="str">
        <f t="shared" si="112"/>
        <v/>
      </c>
      <c r="E601" s="27" t="str">
        <f t="shared" si="113"/>
        <v/>
      </c>
      <c r="F601" s="25" t="str">
        <f>IF(A601&lt;&gt;"",SUM($E$10:E601),"")</f>
        <v/>
      </c>
      <c r="G601" s="27" t="str">
        <f t="shared" si="114"/>
        <v/>
      </c>
      <c r="I601" s="54" t="str">
        <f t="shared" si="115"/>
        <v/>
      </c>
      <c r="J601" s="6" t="str">
        <f t="shared" si="116"/>
        <v/>
      </c>
      <c r="K601" s="27" t="str">
        <f t="shared" si="117"/>
        <v/>
      </c>
      <c r="L601" s="27" t="str">
        <f t="shared" si="118"/>
        <v/>
      </c>
      <c r="M601" s="27" t="str">
        <f t="shared" si="119"/>
        <v/>
      </c>
      <c r="N601" s="25" t="str">
        <f>IF(I601&lt;&gt;"",SUM($M$10:M601),"")</f>
        <v/>
      </c>
      <c r="O601" s="27" t="str">
        <f t="shared" si="120"/>
        <v/>
      </c>
    </row>
    <row r="602" spans="1:15" x14ac:dyDescent="0.25">
      <c r="A602" s="54" t="str">
        <f t="shared" si="109"/>
        <v/>
      </c>
      <c r="B602" s="6" t="str">
        <f t="shared" si="110"/>
        <v/>
      </c>
      <c r="C602" s="27" t="str">
        <f t="shared" si="111"/>
        <v/>
      </c>
      <c r="D602" s="27" t="str">
        <f t="shared" si="112"/>
        <v/>
      </c>
      <c r="E602" s="27" t="str">
        <f t="shared" si="113"/>
        <v/>
      </c>
      <c r="F602" s="25" t="str">
        <f>IF(A602&lt;&gt;"",SUM($E$10:E602),"")</f>
        <v/>
      </c>
      <c r="G602" s="27" t="str">
        <f t="shared" si="114"/>
        <v/>
      </c>
      <c r="I602" s="54" t="str">
        <f t="shared" si="115"/>
        <v/>
      </c>
      <c r="J602" s="6" t="str">
        <f t="shared" si="116"/>
        <v/>
      </c>
      <c r="K602" s="27" t="str">
        <f t="shared" si="117"/>
        <v/>
      </c>
      <c r="L602" s="27" t="str">
        <f t="shared" si="118"/>
        <v/>
      </c>
      <c r="M602" s="27" t="str">
        <f t="shared" si="119"/>
        <v/>
      </c>
      <c r="N602" s="25" t="str">
        <f>IF(I602&lt;&gt;"",SUM($M$10:M602),"")</f>
        <v/>
      </c>
      <c r="O602" s="27" t="str">
        <f t="shared" si="120"/>
        <v/>
      </c>
    </row>
    <row r="603" spans="1:15" x14ac:dyDescent="0.25">
      <c r="A603" s="54" t="str">
        <f t="shared" si="109"/>
        <v/>
      </c>
      <c r="B603" s="6" t="str">
        <f t="shared" si="110"/>
        <v/>
      </c>
      <c r="C603" s="27" t="str">
        <f t="shared" si="111"/>
        <v/>
      </c>
      <c r="D603" s="27" t="str">
        <f t="shared" si="112"/>
        <v/>
      </c>
      <c r="E603" s="27" t="str">
        <f t="shared" si="113"/>
        <v/>
      </c>
      <c r="F603" s="25" t="str">
        <f>IF(A603&lt;&gt;"",SUM($E$10:E603),"")</f>
        <v/>
      </c>
      <c r="G603" s="27" t="str">
        <f t="shared" si="114"/>
        <v/>
      </c>
      <c r="I603" s="54" t="str">
        <f t="shared" si="115"/>
        <v/>
      </c>
      <c r="J603" s="6" t="str">
        <f t="shared" si="116"/>
        <v/>
      </c>
      <c r="K603" s="27" t="str">
        <f t="shared" si="117"/>
        <v/>
      </c>
      <c r="L603" s="27" t="str">
        <f t="shared" si="118"/>
        <v/>
      </c>
      <c r="M603" s="27" t="str">
        <f t="shared" si="119"/>
        <v/>
      </c>
      <c r="N603" s="25" t="str">
        <f>IF(I603&lt;&gt;"",SUM($M$10:M603),"")</f>
        <v/>
      </c>
      <c r="O603" s="27" t="str">
        <f t="shared" si="120"/>
        <v/>
      </c>
    </row>
    <row r="604" spans="1:15" x14ac:dyDescent="0.25">
      <c r="A604" s="54" t="str">
        <f t="shared" si="109"/>
        <v/>
      </c>
      <c r="B604" s="6" t="str">
        <f t="shared" si="110"/>
        <v/>
      </c>
      <c r="C604" s="27" t="str">
        <f t="shared" si="111"/>
        <v/>
      </c>
      <c r="D604" s="27" t="str">
        <f t="shared" si="112"/>
        <v/>
      </c>
      <c r="E604" s="27" t="str">
        <f t="shared" si="113"/>
        <v/>
      </c>
      <c r="F604" s="25" t="str">
        <f>IF(A604&lt;&gt;"",SUM($E$10:E604),"")</f>
        <v/>
      </c>
      <c r="G604" s="27" t="str">
        <f t="shared" si="114"/>
        <v/>
      </c>
      <c r="I604" s="54" t="str">
        <f t="shared" si="115"/>
        <v/>
      </c>
      <c r="J604" s="6" t="str">
        <f t="shared" si="116"/>
        <v/>
      </c>
      <c r="K604" s="27" t="str">
        <f t="shared" si="117"/>
        <v/>
      </c>
      <c r="L604" s="27" t="str">
        <f t="shared" si="118"/>
        <v/>
      </c>
      <c r="M604" s="27" t="str">
        <f t="shared" si="119"/>
        <v/>
      </c>
      <c r="N604" s="25" t="str">
        <f>IF(I604&lt;&gt;"",SUM($M$10:M604),"")</f>
        <v/>
      </c>
      <c r="O604" s="27" t="str">
        <f t="shared" si="120"/>
        <v/>
      </c>
    </row>
    <row r="605" spans="1:15" x14ac:dyDescent="0.25">
      <c r="A605" s="54" t="str">
        <f t="shared" si="109"/>
        <v/>
      </c>
      <c r="B605" s="6" t="str">
        <f t="shared" si="110"/>
        <v/>
      </c>
      <c r="C605" s="27" t="str">
        <f t="shared" si="111"/>
        <v/>
      </c>
      <c r="D605" s="27" t="str">
        <f t="shared" si="112"/>
        <v/>
      </c>
      <c r="E605" s="27" t="str">
        <f t="shared" si="113"/>
        <v/>
      </c>
      <c r="F605" s="25" t="str">
        <f>IF(A605&lt;&gt;"",SUM($E$10:E605),"")</f>
        <v/>
      </c>
      <c r="G605" s="27" t="str">
        <f t="shared" si="114"/>
        <v/>
      </c>
      <c r="I605" s="54" t="str">
        <f t="shared" si="115"/>
        <v/>
      </c>
      <c r="J605" s="6" t="str">
        <f t="shared" si="116"/>
        <v/>
      </c>
      <c r="K605" s="27" t="str">
        <f t="shared" si="117"/>
        <v/>
      </c>
      <c r="L605" s="27" t="str">
        <f t="shared" si="118"/>
        <v/>
      </c>
      <c r="M605" s="27" t="str">
        <f t="shared" si="119"/>
        <v/>
      </c>
      <c r="N605" s="25" t="str">
        <f>IF(I605&lt;&gt;"",SUM($M$10:M605),"")</f>
        <v/>
      </c>
      <c r="O605" s="27" t="str">
        <f t="shared" si="120"/>
        <v/>
      </c>
    </row>
    <row r="606" spans="1:15" x14ac:dyDescent="0.25">
      <c r="A606" s="54" t="str">
        <f t="shared" si="109"/>
        <v/>
      </c>
      <c r="B606" s="6" t="str">
        <f t="shared" si="110"/>
        <v/>
      </c>
      <c r="C606" s="27" t="str">
        <f t="shared" si="111"/>
        <v/>
      </c>
      <c r="D606" s="27" t="str">
        <f t="shared" si="112"/>
        <v/>
      </c>
      <c r="E606" s="27" t="str">
        <f t="shared" si="113"/>
        <v/>
      </c>
      <c r="F606" s="25" t="str">
        <f>IF(A606&lt;&gt;"",SUM($E$10:E606),"")</f>
        <v/>
      </c>
      <c r="G606" s="27" t="str">
        <f t="shared" si="114"/>
        <v/>
      </c>
      <c r="I606" s="54" t="str">
        <f t="shared" si="115"/>
        <v/>
      </c>
      <c r="J606" s="6" t="str">
        <f t="shared" si="116"/>
        <v/>
      </c>
      <c r="K606" s="27" t="str">
        <f t="shared" si="117"/>
        <v/>
      </c>
      <c r="L606" s="27" t="str">
        <f t="shared" si="118"/>
        <v/>
      </c>
      <c r="M606" s="27" t="str">
        <f t="shared" si="119"/>
        <v/>
      </c>
      <c r="N606" s="25" t="str">
        <f>IF(I606&lt;&gt;"",SUM($M$10:M606),"")</f>
        <v/>
      </c>
      <c r="O606" s="27" t="str">
        <f t="shared" si="120"/>
        <v/>
      </c>
    </row>
    <row r="607" spans="1:15" x14ac:dyDescent="0.25">
      <c r="A607" s="54" t="str">
        <f t="shared" si="109"/>
        <v/>
      </c>
      <c r="B607" s="6" t="str">
        <f t="shared" si="110"/>
        <v/>
      </c>
      <c r="C607" s="27" t="str">
        <f t="shared" si="111"/>
        <v/>
      </c>
      <c r="D607" s="27" t="str">
        <f t="shared" si="112"/>
        <v/>
      </c>
      <c r="E607" s="27" t="str">
        <f t="shared" si="113"/>
        <v/>
      </c>
      <c r="F607" s="25" t="str">
        <f>IF(A607&lt;&gt;"",SUM($E$10:E607),"")</f>
        <v/>
      </c>
      <c r="G607" s="27" t="str">
        <f t="shared" si="114"/>
        <v/>
      </c>
      <c r="I607" s="54" t="str">
        <f t="shared" si="115"/>
        <v/>
      </c>
      <c r="J607" s="6" t="str">
        <f t="shared" si="116"/>
        <v/>
      </c>
      <c r="K607" s="27" t="str">
        <f t="shared" si="117"/>
        <v/>
      </c>
      <c r="L607" s="27" t="str">
        <f t="shared" si="118"/>
        <v/>
      </c>
      <c r="M607" s="27" t="str">
        <f t="shared" si="119"/>
        <v/>
      </c>
      <c r="N607" s="25" t="str">
        <f>IF(I607&lt;&gt;"",SUM($M$10:M607),"")</f>
        <v/>
      </c>
      <c r="O607" s="27" t="str">
        <f t="shared" si="120"/>
        <v/>
      </c>
    </row>
    <row r="608" spans="1:15" x14ac:dyDescent="0.25">
      <c r="A608" s="54" t="str">
        <f t="shared" si="109"/>
        <v/>
      </c>
      <c r="B608" s="6" t="str">
        <f t="shared" si="110"/>
        <v/>
      </c>
      <c r="C608" s="27" t="str">
        <f t="shared" si="111"/>
        <v/>
      </c>
      <c r="D608" s="27" t="str">
        <f t="shared" si="112"/>
        <v/>
      </c>
      <c r="E608" s="27" t="str">
        <f t="shared" si="113"/>
        <v/>
      </c>
      <c r="F608" s="25" t="str">
        <f>IF(A608&lt;&gt;"",SUM($E$10:E608),"")</f>
        <v/>
      </c>
      <c r="G608" s="27" t="str">
        <f t="shared" si="114"/>
        <v/>
      </c>
      <c r="I608" s="54" t="str">
        <f t="shared" si="115"/>
        <v/>
      </c>
      <c r="J608" s="6" t="str">
        <f t="shared" si="116"/>
        <v/>
      </c>
      <c r="K608" s="27" t="str">
        <f t="shared" si="117"/>
        <v/>
      </c>
      <c r="L608" s="27" t="str">
        <f t="shared" si="118"/>
        <v/>
      </c>
      <c r="M608" s="27" t="str">
        <f t="shared" si="119"/>
        <v/>
      </c>
      <c r="N608" s="25" t="str">
        <f>IF(I608&lt;&gt;"",SUM($M$10:M608),"")</f>
        <v/>
      </c>
      <c r="O608" s="27" t="str">
        <f t="shared" si="120"/>
        <v/>
      </c>
    </row>
    <row r="609" spans="1:15" x14ac:dyDescent="0.25">
      <c r="A609" s="54" t="str">
        <f t="shared" si="109"/>
        <v/>
      </c>
      <c r="B609" s="6" t="str">
        <f t="shared" si="110"/>
        <v/>
      </c>
      <c r="C609" s="27" t="str">
        <f t="shared" si="111"/>
        <v/>
      </c>
      <c r="D609" s="27" t="str">
        <f t="shared" si="112"/>
        <v/>
      </c>
      <c r="E609" s="27" t="str">
        <f t="shared" si="113"/>
        <v/>
      </c>
      <c r="F609" s="25" t="str">
        <f>IF(A609&lt;&gt;"",SUM($E$10:E609),"")</f>
        <v/>
      </c>
      <c r="G609" s="27" t="str">
        <f t="shared" si="114"/>
        <v/>
      </c>
      <c r="I609" s="54" t="str">
        <f t="shared" si="115"/>
        <v/>
      </c>
      <c r="J609" s="6" t="str">
        <f t="shared" si="116"/>
        <v/>
      </c>
      <c r="K609" s="27" t="str">
        <f t="shared" si="117"/>
        <v/>
      </c>
      <c r="L609" s="27" t="str">
        <f t="shared" si="118"/>
        <v/>
      </c>
      <c r="M609" s="27" t="str">
        <f t="shared" si="119"/>
        <v/>
      </c>
      <c r="N609" s="25" t="str">
        <f>IF(I609&lt;&gt;"",SUM($M$10:M609),"")</f>
        <v/>
      </c>
      <c r="O609" s="27" t="str">
        <f t="shared" si="120"/>
        <v/>
      </c>
    </row>
    <row r="610" spans="1:15" x14ac:dyDescent="0.25">
      <c r="A610" s="54" t="str">
        <f t="shared" si="109"/>
        <v/>
      </c>
      <c r="B610" s="6" t="str">
        <f t="shared" si="110"/>
        <v/>
      </c>
      <c r="C610" s="27" t="str">
        <f t="shared" si="111"/>
        <v/>
      </c>
      <c r="D610" s="27" t="str">
        <f t="shared" si="112"/>
        <v/>
      </c>
      <c r="E610" s="27" t="str">
        <f t="shared" si="113"/>
        <v/>
      </c>
      <c r="F610" s="25" t="str">
        <f>IF(A610&lt;&gt;"",SUM($E$10:E610),"")</f>
        <v/>
      </c>
      <c r="G610" s="27" t="str">
        <f t="shared" si="114"/>
        <v/>
      </c>
      <c r="I610" s="54" t="str">
        <f t="shared" si="115"/>
        <v/>
      </c>
      <c r="J610" s="6" t="str">
        <f t="shared" si="116"/>
        <v/>
      </c>
      <c r="K610" s="27" t="str">
        <f t="shared" si="117"/>
        <v/>
      </c>
      <c r="L610" s="27" t="str">
        <f t="shared" si="118"/>
        <v/>
      </c>
      <c r="M610" s="27" t="str">
        <f t="shared" si="119"/>
        <v/>
      </c>
      <c r="N610" s="25" t="str">
        <f>IF(I610&lt;&gt;"",SUM($M$10:M610),"")</f>
        <v/>
      </c>
      <c r="O610" s="27" t="str">
        <f t="shared" si="120"/>
        <v/>
      </c>
    </row>
    <row r="611" spans="1:15" x14ac:dyDescent="0.25">
      <c r="A611" s="54" t="str">
        <f t="shared" si="109"/>
        <v/>
      </c>
      <c r="B611" s="6" t="str">
        <f t="shared" si="110"/>
        <v/>
      </c>
      <c r="C611" s="27" t="str">
        <f t="shared" si="111"/>
        <v/>
      </c>
      <c r="D611" s="27" t="str">
        <f t="shared" si="112"/>
        <v/>
      </c>
      <c r="E611" s="27" t="str">
        <f t="shared" si="113"/>
        <v/>
      </c>
      <c r="F611" s="25" t="str">
        <f>IF(A611&lt;&gt;"",SUM($E$10:E611),"")</f>
        <v/>
      </c>
      <c r="G611" s="27" t="str">
        <f t="shared" si="114"/>
        <v/>
      </c>
      <c r="I611" s="54" t="str">
        <f t="shared" si="115"/>
        <v/>
      </c>
      <c r="J611" s="6" t="str">
        <f t="shared" si="116"/>
        <v/>
      </c>
      <c r="K611" s="27" t="str">
        <f t="shared" si="117"/>
        <v/>
      </c>
      <c r="L611" s="27" t="str">
        <f t="shared" si="118"/>
        <v/>
      </c>
      <c r="M611" s="27" t="str">
        <f t="shared" si="119"/>
        <v/>
      </c>
      <c r="N611" s="25" t="str">
        <f>IF(I611&lt;&gt;"",SUM($M$10:M611),"")</f>
        <v/>
      </c>
      <c r="O611" s="27" t="str">
        <f t="shared" si="120"/>
        <v/>
      </c>
    </row>
    <row r="612" spans="1:15" x14ac:dyDescent="0.25">
      <c r="A612" s="54" t="str">
        <f t="shared" si="109"/>
        <v/>
      </c>
      <c r="B612" s="6" t="str">
        <f t="shared" si="110"/>
        <v/>
      </c>
      <c r="C612" s="27" t="str">
        <f t="shared" si="111"/>
        <v/>
      </c>
      <c r="D612" s="27" t="str">
        <f t="shared" si="112"/>
        <v/>
      </c>
      <c r="E612" s="27" t="str">
        <f t="shared" si="113"/>
        <v/>
      </c>
      <c r="F612" s="25" t="str">
        <f>IF(A612&lt;&gt;"",SUM($E$10:E612),"")</f>
        <v/>
      </c>
      <c r="G612" s="27" t="str">
        <f t="shared" si="114"/>
        <v/>
      </c>
      <c r="I612" s="54" t="str">
        <f t="shared" si="115"/>
        <v/>
      </c>
      <c r="J612" s="6" t="str">
        <f t="shared" si="116"/>
        <v/>
      </c>
      <c r="K612" s="27" t="str">
        <f t="shared" si="117"/>
        <v/>
      </c>
      <c r="L612" s="27" t="str">
        <f t="shared" si="118"/>
        <v/>
      </c>
      <c r="M612" s="27" t="str">
        <f t="shared" si="119"/>
        <v/>
      </c>
      <c r="N612" s="25" t="str">
        <f>IF(I612&lt;&gt;"",SUM($M$10:M612),"")</f>
        <v/>
      </c>
      <c r="O612" s="27" t="str">
        <f t="shared" si="120"/>
        <v/>
      </c>
    </row>
    <row r="613" spans="1:15" x14ac:dyDescent="0.25">
      <c r="A613" s="54" t="str">
        <f t="shared" si="109"/>
        <v/>
      </c>
      <c r="B613" s="6" t="str">
        <f t="shared" si="110"/>
        <v/>
      </c>
      <c r="C613" s="27" t="str">
        <f t="shared" si="111"/>
        <v/>
      </c>
      <c r="D613" s="27" t="str">
        <f t="shared" si="112"/>
        <v/>
      </c>
      <c r="E613" s="27" t="str">
        <f t="shared" si="113"/>
        <v/>
      </c>
      <c r="F613" s="25" t="str">
        <f>IF(A613&lt;&gt;"",SUM($E$10:E613),"")</f>
        <v/>
      </c>
      <c r="G613" s="27" t="str">
        <f t="shared" si="114"/>
        <v/>
      </c>
      <c r="I613" s="54" t="str">
        <f t="shared" si="115"/>
        <v/>
      </c>
      <c r="J613" s="6" t="str">
        <f t="shared" si="116"/>
        <v/>
      </c>
      <c r="K613" s="27" t="str">
        <f t="shared" si="117"/>
        <v/>
      </c>
      <c r="L613" s="27" t="str">
        <f t="shared" si="118"/>
        <v/>
      </c>
      <c r="M613" s="27" t="str">
        <f t="shared" si="119"/>
        <v/>
      </c>
      <c r="N613" s="25" t="str">
        <f>IF(I613&lt;&gt;"",SUM($M$10:M613),"")</f>
        <v/>
      </c>
      <c r="O613" s="27" t="str">
        <f t="shared" si="120"/>
        <v/>
      </c>
    </row>
    <row r="614" spans="1:15" x14ac:dyDescent="0.25">
      <c r="A614" s="54" t="str">
        <f t="shared" si="109"/>
        <v/>
      </c>
      <c r="B614" s="6" t="str">
        <f t="shared" si="110"/>
        <v/>
      </c>
      <c r="C614" s="27" t="str">
        <f t="shared" si="111"/>
        <v/>
      </c>
      <c r="D614" s="27" t="str">
        <f t="shared" si="112"/>
        <v/>
      </c>
      <c r="E614" s="27" t="str">
        <f t="shared" si="113"/>
        <v/>
      </c>
      <c r="F614" s="25" t="str">
        <f>IF(A614&lt;&gt;"",SUM($E$10:E614),"")</f>
        <v/>
      </c>
      <c r="G614" s="27" t="str">
        <f t="shared" si="114"/>
        <v/>
      </c>
      <c r="I614" s="54" t="str">
        <f t="shared" si="115"/>
        <v/>
      </c>
      <c r="J614" s="6" t="str">
        <f t="shared" si="116"/>
        <v/>
      </c>
      <c r="K614" s="27" t="str">
        <f t="shared" si="117"/>
        <v/>
      </c>
      <c r="L614" s="27" t="str">
        <f t="shared" si="118"/>
        <v/>
      </c>
      <c r="M614" s="27" t="str">
        <f t="shared" si="119"/>
        <v/>
      </c>
      <c r="N614" s="25" t="str">
        <f>IF(I614&lt;&gt;"",SUM($M$10:M614),"")</f>
        <v/>
      </c>
      <c r="O614" s="27" t="str">
        <f t="shared" si="120"/>
        <v/>
      </c>
    </row>
    <row r="615" spans="1:15" x14ac:dyDescent="0.25">
      <c r="A615" s="54" t="str">
        <f t="shared" si="109"/>
        <v/>
      </c>
      <c r="B615" s="6" t="str">
        <f t="shared" si="110"/>
        <v/>
      </c>
      <c r="C615" s="27" t="str">
        <f t="shared" si="111"/>
        <v/>
      </c>
      <c r="D615" s="27" t="str">
        <f t="shared" si="112"/>
        <v/>
      </c>
      <c r="E615" s="27" t="str">
        <f t="shared" si="113"/>
        <v/>
      </c>
      <c r="F615" s="25" t="str">
        <f>IF(A615&lt;&gt;"",SUM($E$10:E615),"")</f>
        <v/>
      </c>
      <c r="G615" s="27" t="str">
        <f t="shared" si="114"/>
        <v/>
      </c>
      <c r="I615" s="54" t="str">
        <f t="shared" si="115"/>
        <v/>
      </c>
      <c r="J615" s="6" t="str">
        <f t="shared" si="116"/>
        <v/>
      </c>
      <c r="K615" s="27" t="str">
        <f t="shared" si="117"/>
        <v/>
      </c>
      <c r="L615" s="27" t="str">
        <f t="shared" si="118"/>
        <v/>
      </c>
      <c r="M615" s="27" t="str">
        <f t="shared" si="119"/>
        <v/>
      </c>
      <c r="N615" s="25" t="str">
        <f>IF(I615&lt;&gt;"",SUM($M$10:M615),"")</f>
        <v/>
      </c>
      <c r="O615" s="27" t="str">
        <f t="shared" si="120"/>
        <v/>
      </c>
    </row>
    <row r="616" spans="1:15" x14ac:dyDescent="0.25">
      <c r="A616" s="54" t="str">
        <f t="shared" si="109"/>
        <v/>
      </c>
      <c r="B616" s="6" t="str">
        <f t="shared" si="110"/>
        <v/>
      </c>
      <c r="C616" s="27" t="str">
        <f t="shared" si="111"/>
        <v/>
      </c>
      <c r="D616" s="27" t="str">
        <f t="shared" si="112"/>
        <v/>
      </c>
      <c r="E616" s="27" t="str">
        <f t="shared" si="113"/>
        <v/>
      </c>
      <c r="F616" s="25" t="str">
        <f>IF(A616&lt;&gt;"",SUM($E$10:E616),"")</f>
        <v/>
      </c>
      <c r="G616" s="27" t="str">
        <f t="shared" si="114"/>
        <v/>
      </c>
      <c r="I616" s="54" t="str">
        <f t="shared" si="115"/>
        <v/>
      </c>
      <c r="J616" s="6" t="str">
        <f t="shared" si="116"/>
        <v/>
      </c>
      <c r="K616" s="27" t="str">
        <f t="shared" si="117"/>
        <v/>
      </c>
      <c r="L616" s="27" t="str">
        <f t="shared" si="118"/>
        <v/>
      </c>
      <c r="M616" s="27" t="str">
        <f t="shared" si="119"/>
        <v/>
      </c>
      <c r="N616" s="25" t="str">
        <f>IF(I616&lt;&gt;"",SUM($M$10:M616),"")</f>
        <v/>
      </c>
      <c r="O616" s="27" t="str">
        <f t="shared" si="120"/>
        <v/>
      </c>
    </row>
    <row r="617" spans="1:15" x14ac:dyDescent="0.25">
      <c r="A617" s="54" t="str">
        <f t="shared" si="109"/>
        <v/>
      </c>
      <c r="B617" s="6" t="str">
        <f t="shared" si="110"/>
        <v/>
      </c>
      <c r="C617" s="27" t="str">
        <f t="shared" si="111"/>
        <v/>
      </c>
      <c r="D617" s="27" t="str">
        <f t="shared" si="112"/>
        <v/>
      </c>
      <c r="E617" s="27" t="str">
        <f t="shared" si="113"/>
        <v/>
      </c>
      <c r="F617" s="25" t="str">
        <f>IF(A617&lt;&gt;"",SUM($E$10:E617),"")</f>
        <v/>
      </c>
      <c r="G617" s="27" t="str">
        <f t="shared" si="114"/>
        <v/>
      </c>
      <c r="I617" s="54" t="str">
        <f t="shared" si="115"/>
        <v/>
      </c>
      <c r="J617" s="6" t="str">
        <f t="shared" si="116"/>
        <v/>
      </c>
      <c r="K617" s="27" t="str">
        <f t="shared" si="117"/>
        <v/>
      </c>
      <c r="L617" s="27" t="str">
        <f t="shared" si="118"/>
        <v/>
      </c>
      <c r="M617" s="27" t="str">
        <f t="shared" si="119"/>
        <v/>
      </c>
      <c r="N617" s="25" t="str">
        <f>IF(I617&lt;&gt;"",SUM($M$10:M617),"")</f>
        <v/>
      </c>
      <c r="O617" s="27" t="str">
        <f t="shared" si="120"/>
        <v/>
      </c>
    </row>
    <row r="618" spans="1:15" x14ac:dyDescent="0.25">
      <c r="A618" s="54" t="str">
        <f t="shared" si="109"/>
        <v/>
      </c>
      <c r="B618" s="6" t="str">
        <f t="shared" si="110"/>
        <v/>
      </c>
      <c r="C618" s="27" t="str">
        <f t="shared" si="111"/>
        <v/>
      </c>
      <c r="D618" s="27" t="str">
        <f t="shared" si="112"/>
        <v/>
      </c>
      <c r="E618" s="27" t="str">
        <f t="shared" si="113"/>
        <v/>
      </c>
      <c r="F618" s="25" t="str">
        <f>IF(A618&lt;&gt;"",SUM($E$10:E618),"")</f>
        <v/>
      </c>
      <c r="G618" s="27" t="str">
        <f t="shared" si="114"/>
        <v/>
      </c>
      <c r="I618" s="54" t="str">
        <f t="shared" si="115"/>
        <v/>
      </c>
      <c r="J618" s="6" t="str">
        <f t="shared" si="116"/>
        <v/>
      </c>
      <c r="K618" s="27" t="str">
        <f t="shared" si="117"/>
        <v/>
      </c>
      <c r="L618" s="27" t="str">
        <f t="shared" si="118"/>
        <v/>
      </c>
      <c r="M618" s="27" t="str">
        <f t="shared" si="119"/>
        <v/>
      </c>
      <c r="N618" s="25" t="str">
        <f>IF(I618&lt;&gt;"",SUM($M$10:M618),"")</f>
        <v/>
      </c>
      <c r="O618" s="27" t="str">
        <f t="shared" si="120"/>
        <v/>
      </c>
    </row>
    <row r="619" spans="1:15" x14ac:dyDescent="0.25">
      <c r="A619" s="54" t="str">
        <f t="shared" si="109"/>
        <v/>
      </c>
      <c r="B619" s="6" t="str">
        <f t="shared" si="110"/>
        <v/>
      </c>
      <c r="C619" s="27" t="str">
        <f t="shared" si="111"/>
        <v/>
      </c>
      <c r="D619" s="27" t="str">
        <f t="shared" si="112"/>
        <v/>
      </c>
      <c r="E619" s="27" t="str">
        <f t="shared" si="113"/>
        <v/>
      </c>
      <c r="F619" s="25" t="str">
        <f>IF(A619&lt;&gt;"",SUM($E$10:E619),"")</f>
        <v/>
      </c>
      <c r="G619" s="27" t="str">
        <f t="shared" si="114"/>
        <v/>
      </c>
      <c r="I619" s="54" t="str">
        <f t="shared" si="115"/>
        <v/>
      </c>
      <c r="J619" s="6" t="str">
        <f t="shared" si="116"/>
        <v/>
      </c>
      <c r="K619" s="27" t="str">
        <f t="shared" si="117"/>
        <v/>
      </c>
      <c r="L619" s="27" t="str">
        <f t="shared" si="118"/>
        <v/>
      </c>
      <c r="M619" s="27" t="str">
        <f t="shared" si="119"/>
        <v/>
      </c>
      <c r="N619" s="25" t="str">
        <f>IF(I619&lt;&gt;"",SUM($M$10:M619),"")</f>
        <v/>
      </c>
      <c r="O619" s="27" t="str">
        <f t="shared" si="120"/>
        <v/>
      </c>
    </row>
    <row r="620" spans="1:15" x14ac:dyDescent="0.25">
      <c r="A620" s="54" t="str">
        <f t="shared" si="109"/>
        <v/>
      </c>
      <c r="B620" s="6" t="str">
        <f t="shared" si="110"/>
        <v/>
      </c>
      <c r="C620" s="27" t="str">
        <f t="shared" si="111"/>
        <v/>
      </c>
      <c r="D620" s="27" t="str">
        <f t="shared" si="112"/>
        <v/>
      </c>
      <c r="E620" s="27" t="str">
        <f t="shared" si="113"/>
        <v/>
      </c>
      <c r="F620" s="25" t="str">
        <f>IF(A620&lt;&gt;"",SUM($E$10:E620),"")</f>
        <v/>
      </c>
      <c r="G620" s="27" t="str">
        <f t="shared" si="114"/>
        <v/>
      </c>
      <c r="I620" s="54" t="str">
        <f t="shared" si="115"/>
        <v/>
      </c>
      <c r="J620" s="6" t="str">
        <f t="shared" si="116"/>
        <v/>
      </c>
      <c r="K620" s="27" t="str">
        <f t="shared" si="117"/>
        <v/>
      </c>
      <c r="L620" s="27" t="str">
        <f t="shared" si="118"/>
        <v/>
      </c>
      <c r="M620" s="27" t="str">
        <f t="shared" si="119"/>
        <v/>
      </c>
      <c r="N620" s="25" t="str">
        <f>IF(I620&lt;&gt;"",SUM($M$10:M620),"")</f>
        <v/>
      </c>
      <c r="O620" s="27" t="str">
        <f t="shared" si="120"/>
        <v/>
      </c>
    </row>
    <row r="621" spans="1:15" x14ac:dyDescent="0.25">
      <c r="A621" s="54" t="str">
        <f t="shared" si="109"/>
        <v/>
      </c>
      <c r="B621" s="6" t="str">
        <f t="shared" si="110"/>
        <v/>
      </c>
      <c r="C621" s="27" t="str">
        <f t="shared" si="111"/>
        <v/>
      </c>
      <c r="D621" s="27" t="str">
        <f t="shared" si="112"/>
        <v/>
      </c>
      <c r="E621" s="27" t="str">
        <f t="shared" si="113"/>
        <v/>
      </c>
      <c r="F621" s="25" t="str">
        <f>IF(A621&lt;&gt;"",SUM($E$10:E621),"")</f>
        <v/>
      </c>
      <c r="G621" s="27" t="str">
        <f t="shared" si="114"/>
        <v/>
      </c>
      <c r="I621" s="54" t="str">
        <f t="shared" si="115"/>
        <v/>
      </c>
      <c r="J621" s="6" t="str">
        <f t="shared" si="116"/>
        <v/>
      </c>
      <c r="K621" s="27" t="str">
        <f t="shared" si="117"/>
        <v/>
      </c>
      <c r="L621" s="27" t="str">
        <f t="shared" si="118"/>
        <v/>
      </c>
      <c r="M621" s="27" t="str">
        <f t="shared" si="119"/>
        <v/>
      </c>
      <c r="N621" s="25" t="str">
        <f>IF(I621&lt;&gt;"",SUM($M$10:M621),"")</f>
        <v/>
      </c>
      <c r="O621" s="27" t="str">
        <f t="shared" si="120"/>
        <v/>
      </c>
    </row>
    <row r="622" spans="1:15" x14ac:dyDescent="0.25">
      <c r="A622" s="54" t="str">
        <f t="shared" si="109"/>
        <v/>
      </c>
      <c r="B622" s="6" t="str">
        <f t="shared" si="110"/>
        <v/>
      </c>
      <c r="C622" s="27" t="str">
        <f t="shared" si="111"/>
        <v/>
      </c>
      <c r="D622" s="27" t="str">
        <f t="shared" si="112"/>
        <v/>
      </c>
      <c r="E622" s="27" t="str">
        <f t="shared" si="113"/>
        <v/>
      </c>
      <c r="F622" s="25" t="str">
        <f>IF(A622&lt;&gt;"",SUM($E$10:E622),"")</f>
        <v/>
      </c>
      <c r="G622" s="27" t="str">
        <f t="shared" si="114"/>
        <v/>
      </c>
      <c r="I622" s="54" t="str">
        <f t="shared" si="115"/>
        <v/>
      </c>
      <c r="J622" s="6" t="str">
        <f t="shared" si="116"/>
        <v/>
      </c>
      <c r="K622" s="27" t="str">
        <f t="shared" si="117"/>
        <v/>
      </c>
      <c r="L622" s="27" t="str">
        <f t="shared" si="118"/>
        <v/>
      </c>
      <c r="M622" s="27" t="str">
        <f t="shared" si="119"/>
        <v/>
      </c>
      <c r="N622" s="25" t="str">
        <f>IF(I622&lt;&gt;"",SUM($M$10:M622),"")</f>
        <v/>
      </c>
      <c r="O622" s="27" t="str">
        <f t="shared" si="120"/>
        <v/>
      </c>
    </row>
    <row r="623" spans="1:15" x14ac:dyDescent="0.25">
      <c r="A623" s="54" t="str">
        <f t="shared" si="109"/>
        <v/>
      </c>
      <c r="B623" s="6" t="str">
        <f t="shared" si="110"/>
        <v/>
      </c>
      <c r="C623" s="27" t="str">
        <f t="shared" si="111"/>
        <v/>
      </c>
      <c r="D623" s="27" t="str">
        <f t="shared" si="112"/>
        <v/>
      </c>
      <c r="E623" s="27" t="str">
        <f t="shared" si="113"/>
        <v/>
      </c>
      <c r="F623" s="25" t="str">
        <f>IF(A623&lt;&gt;"",SUM($E$10:E623),"")</f>
        <v/>
      </c>
      <c r="G623" s="27" t="str">
        <f t="shared" si="114"/>
        <v/>
      </c>
      <c r="I623" s="54" t="str">
        <f t="shared" si="115"/>
        <v/>
      </c>
      <c r="J623" s="6" t="str">
        <f t="shared" si="116"/>
        <v/>
      </c>
      <c r="K623" s="27" t="str">
        <f t="shared" si="117"/>
        <v/>
      </c>
      <c r="L623" s="27" t="str">
        <f t="shared" si="118"/>
        <v/>
      </c>
      <c r="M623" s="27" t="str">
        <f t="shared" si="119"/>
        <v/>
      </c>
      <c r="N623" s="25" t="str">
        <f>IF(I623&lt;&gt;"",SUM($M$10:M623),"")</f>
        <v/>
      </c>
      <c r="O623" s="27" t="str">
        <f t="shared" si="120"/>
        <v/>
      </c>
    </row>
    <row r="624" spans="1:15" x14ac:dyDescent="0.25">
      <c r="A624" s="54" t="str">
        <f t="shared" si="109"/>
        <v/>
      </c>
      <c r="B624" s="6" t="str">
        <f t="shared" si="110"/>
        <v/>
      </c>
      <c r="C624" s="27" t="str">
        <f t="shared" si="111"/>
        <v/>
      </c>
      <c r="D624" s="27" t="str">
        <f t="shared" si="112"/>
        <v/>
      </c>
      <c r="E624" s="27" t="str">
        <f t="shared" si="113"/>
        <v/>
      </c>
      <c r="F624" s="25" t="str">
        <f>IF(A624&lt;&gt;"",SUM($E$10:E624),"")</f>
        <v/>
      </c>
      <c r="G624" s="27" t="str">
        <f t="shared" si="114"/>
        <v/>
      </c>
      <c r="I624" s="54" t="str">
        <f t="shared" si="115"/>
        <v/>
      </c>
      <c r="J624" s="6" t="str">
        <f t="shared" si="116"/>
        <v/>
      </c>
      <c r="K624" s="27" t="str">
        <f t="shared" si="117"/>
        <v/>
      </c>
      <c r="L624" s="27" t="str">
        <f t="shared" si="118"/>
        <v/>
      </c>
      <c r="M624" s="27" t="str">
        <f t="shared" si="119"/>
        <v/>
      </c>
      <c r="N624" s="25" t="str">
        <f>IF(I624&lt;&gt;"",SUM($M$10:M624),"")</f>
        <v/>
      </c>
      <c r="O624" s="27" t="str">
        <f t="shared" si="120"/>
        <v/>
      </c>
    </row>
    <row r="625" spans="1:15" x14ac:dyDescent="0.25">
      <c r="A625" s="54" t="str">
        <f t="shared" si="109"/>
        <v/>
      </c>
      <c r="B625" s="6" t="str">
        <f t="shared" si="110"/>
        <v/>
      </c>
      <c r="C625" s="27" t="str">
        <f t="shared" si="111"/>
        <v/>
      </c>
      <c r="D625" s="27" t="str">
        <f t="shared" si="112"/>
        <v/>
      </c>
      <c r="E625" s="27" t="str">
        <f t="shared" si="113"/>
        <v/>
      </c>
      <c r="F625" s="25" t="str">
        <f>IF(A625&lt;&gt;"",SUM($E$10:E625),"")</f>
        <v/>
      </c>
      <c r="G625" s="27" t="str">
        <f t="shared" si="114"/>
        <v/>
      </c>
      <c r="I625" s="54" t="str">
        <f t="shared" si="115"/>
        <v/>
      </c>
      <c r="J625" s="6" t="str">
        <f t="shared" si="116"/>
        <v/>
      </c>
      <c r="K625" s="27" t="str">
        <f t="shared" si="117"/>
        <v/>
      </c>
      <c r="L625" s="27" t="str">
        <f t="shared" si="118"/>
        <v/>
      </c>
      <c r="M625" s="27" t="str">
        <f t="shared" si="119"/>
        <v/>
      </c>
      <c r="N625" s="25" t="str">
        <f>IF(I625&lt;&gt;"",SUM($M$10:M625),"")</f>
        <v/>
      </c>
      <c r="O625" s="27" t="str">
        <f t="shared" si="120"/>
        <v/>
      </c>
    </row>
    <row r="626" spans="1:15" x14ac:dyDescent="0.25">
      <c r="A626" s="54" t="str">
        <f t="shared" si="109"/>
        <v/>
      </c>
      <c r="B626" s="6" t="str">
        <f t="shared" si="110"/>
        <v/>
      </c>
      <c r="C626" s="27" t="str">
        <f t="shared" si="111"/>
        <v/>
      </c>
      <c r="D626" s="27" t="str">
        <f t="shared" si="112"/>
        <v/>
      </c>
      <c r="E626" s="27" t="str">
        <f t="shared" si="113"/>
        <v/>
      </c>
      <c r="F626" s="25" t="str">
        <f>IF(A626&lt;&gt;"",SUM($E$10:E626),"")</f>
        <v/>
      </c>
      <c r="G626" s="27" t="str">
        <f t="shared" si="114"/>
        <v/>
      </c>
      <c r="I626" s="54" t="str">
        <f t="shared" si="115"/>
        <v/>
      </c>
      <c r="J626" s="6" t="str">
        <f t="shared" si="116"/>
        <v/>
      </c>
      <c r="K626" s="27" t="str">
        <f t="shared" si="117"/>
        <v/>
      </c>
      <c r="L626" s="27" t="str">
        <f t="shared" si="118"/>
        <v/>
      </c>
      <c r="M626" s="27" t="str">
        <f t="shared" si="119"/>
        <v/>
      </c>
      <c r="N626" s="25" t="str">
        <f>IF(I626&lt;&gt;"",SUM($M$10:M626),"")</f>
        <v/>
      </c>
      <c r="O626" s="27" t="str">
        <f t="shared" si="120"/>
        <v/>
      </c>
    </row>
    <row r="627" spans="1:15" x14ac:dyDescent="0.25">
      <c r="A627" s="54" t="str">
        <f t="shared" si="109"/>
        <v/>
      </c>
      <c r="B627" s="6" t="str">
        <f t="shared" si="110"/>
        <v/>
      </c>
      <c r="C627" s="27" t="str">
        <f t="shared" si="111"/>
        <v/>
      </c>
      <c r="D627" s="27" t="str">
        <f t="shared" si="112"/>
        <v/>
      </c>
      <c r="E627" s="27" t="str">
        <f t="shared" si="113"/>
        <v/>
      </c>
      <c r="F627" s="25" t="str">
        <f>IF(A627&lt;&gt;"",SUM($E$10:E627),"")</f>
        <v/>
      </c>
      <c r="G627" s="27" t="str">
        <f t="shared" si="114"/>
        <v/>
      </c>
      <c r="I627" s="54" t="str">
        <f t="shared" si="115"/>
        <v/>
      </c>
      <c r="J627" s="6" t="str">
        <f t="shared" si="116"/>
        <v/>
      </c>
      <c r="K627" s="27" t="str">
        <f t="shared" si="117"/>
        <v/>
      </c>
      <c r="L627" s="27" t="str">
        <f t="shared" si="118"/>
        <v/>
      </c>
      <c r="M627" s="27" t="str">
        <f t="shared" si="119"/>
        <v/>
      </c>
      <c r="N627" s="25" t="str">
        <f>IF(I627&lt;&gt;"",SUM($M$10:M627),"")</f>
        <v/>
      </c>
      <c r="O627" s="27" t="str">
        <f t="shared" si="120"/>
        <v/>
      </c>
    </row>
    <row r="628" spans="1:15" x14ac:dyDescent="0.25">
      <c r="A628" s="54" t="str">
        <f t="shared" si="109"/>
        <v/>
      </c>
      <c r="B628" s="6" t="str">
        <f t="shared" si="110"/>
        <v/>
      </c>
      <c r="C628" s="27" t="str">
        <f t="shared" si="111"/>
        <v/>
      </c>
      <c r="D628" s="27" t="str">
        <f t="shared" si="112"/>
        <v/>
      </c>
      <c r="E628" s="27" t="str">
        <f t="shared" si="113"/>
        <v/>
      </c>
      <c r="F628" s="25" t="str">
        <f>IF(A628&lt;&gt;"",SUM($E$10:E628),"")</f>
        <v/>
      </c>
      <c r="G628" s="27" t="str">
        <f t="shared" si="114"/>
        <v/>
      </c>
      <c r="I628" s="54" t="str">
        <f t="shared" si="115"/>
        <v/>
      </c>
      <c r="J628" s="6" t="str">
        <f t="shared" si="116"/>
        <v/>
      </c>
      <c r="K628" s="27" t="str">
        <f t="shared" si="117"/>
        <v/>
      </c>
      <c r="L628" s="27" t="str">
        <f t="shared" si="118"/>
        <v/>
      </c>
      <c r="M628" s="27" t="str">
        <f t="shared" si="119"/>
        <v/>
      </c>
      <c r="N628" s="25" t="str">
        <f>IF(I628&lt;&gt;"",SUM($M$10:M628),"")</f>
        <v/>
      </c>
      <c r="O628" s="27" t="str">
        <f t="shared" si="120"/>
        <v/>
      </c>
    </row>
    <row r="629" spans="1:15" x14ac:dyDescent="0.25">
      <c r="A629" s="54" t="str">
        <f t="shared" si="109"/>
        <v/>
      </c>
      <c r="B629" s="6" t="str">
        <f t="shared" si="110"/>
        <v/>
      </c>
      <c r="C629" s="27" t="str">
        <f t="shared" si="111"/>
        <v/>
      </c>
      <c r="D629" s="27" t="str">
        <f t="shared" si="112"/>
        <v/>
      </c>
      <c r="E629" s="27" t="str">
        <f t="shared" si="113"/>
        <v/>
      </c>
      <c r="F629" s="25" t="str">
        <f>IF(A629&lt;&gt;"",SUM($E$10:E629),"")</f>
        <v/>
      </c>
      <c r="G629" s="27" t="str">
        <f t="shared" si="114"/>
        <v/>
      </c>
      <c r="I629" s="54" t="str">
        <f t="shared" si="115"/>
        <v/>
      </c>
      <c r="J629" s="6" t="str">
        <f t="shared" si="116"/>
        <v/>
      </c>
      <c r="K629" s="27" t="str">
        <f t="shared" si="117"/>
        <v/>
      </c>
      <c r="L629" s="27" t="str">
        <f t="shared" si="118"/>
        <v/>
      </c>
      <c r="M629" s="27" t="str">
        <f t="shared" si="119"/>
        <v/>
      </c>
      <c r="N629" s="25" t="str">
        <f>IF(I629&lt;&gt;"",SUM($M$10:M629),"")</f>
        <v/>
      </c>
      <c r="O629" s="27" t="str">
        <f t="shared" si="120"/>
        <v/>
      </c>
    </row>
    <row r="630" spans="1:15" x14ac:dyDescent="0.25">
      <c r="A630" s="54" t="str">
        <f t="shared" si="109"/>
        <v/>
      </c>
      <c r="B630" s="6" t="str">
        <f t="shared" si="110"/>
        <v/>
      </c>
      <c r="C630" s="27" t="str">
        <f t="shared" si="111"/>
        <v/>
      </c>
      <c r="D630" s="27" t="str">
        <f t="shared" si="112"/>
        <v/>
      </c>
      <c r="E630" s="27" t="str">
        <f t="shared" si="113"/>
        <v/>
      </c>
      <c r="F630" s="25" t="str">
        <f>IF(A630&lt;&gt;"",SUM($E$10:E630),"")</f>
        <v/>
      </c>
      <c r="G630" s="27" t="str">
        <f t="shared" si="114"/>
        <v/>
      </c>
      <c r="I630" s="54" t="str">
        <f t="shared" si="115"/>
        <v/>
      </c>
      <c r="J630" s="6" t="str">
        <f t="shared" si="116"/>
        <v/>
      </c>
      <c r="K630" s="27" t="str">
        <f t="shared" si="117"/>
        <v/>
      </c>
      <c r="L630" s="27" t="str">
        <f t="shared" si="118"/>
        <v/>
      </c>
      <c r="M630" s="27" t="str">
        <f t="shared" si="119"/>
        <v/>
      </c>
      <c r="N630" s="25" t="str">
        <f>IF(I630&lt;&gt;"",SUM($M$10:M630),"")</f>
        <v/>
      </c>
      <c r="O630" s="27" t="str">
        <f t="shared" si="120"/>
        <v/>
      </c>
    </row>
    <row r="631" spans="1:15" x14ac:dyDescent="0.25">
      <c r="A631" s="54" t="str">
        <f t="shared" si="109"/>
        <v/>
      </c>
      <c r="B631" s="6" t="str">
        <f t="shared" si="110"/>
        <v/>
      </c>
      <c r="C631" s="27" t="str">
        <f t="shared" si="111"/>
        <v/>
      </c>
      <c r="D631" s="27" t="str">
        <f t="shared" si="112"/>
        <v/>
      </c>
      <c r="E631" s="27" t="str">
        <f t="shared" si="113"/>
        <v/>
      </c>
      <c r="F631" s="25" t="str">
        <f>IF(A631&lt;&gt;"",SUM($E$10:E631),"")</f>
        <v/>
      </c>
      <c r="G631" s="27" t="str">
        <f t="shared" si="114"/>
        <v/>
      </c>
      <c r="I631" s="54" t="str">
        <f t="shared" si="115"/>
        <v/>
      </c>
      <c r="J631" s="6" t="str">
        <f t="shared" si="116"/>
        <v/>
      </c>
      <c r="K631" s="27" t="str">
        <f t="shared" si="117"/>
        <v/>
      </c>
      <c r="L631" s="27" t="str">
        <f t="shared" si="118"/>
        <v/>
      </c>
      <c r="M631" s="27" t="str">
        <f t="shared" si="119"/>
        <v/>
      </c>
      <c r="N631" s="25" t="str">
        <f>IF(I631&lt;&gt;"",SUM($M$10:M631),"")</f>
        <v/>
      </c>
      <c r="O631" s="27" t="str">
        <f t="shared" si="120"/>
        <v/>
      </c>
    </row>
    <row r="632" spans="1:15" x14ac:dyDescent="0.25">
      <c r="A632" s="54" t="str">
        <f t="shared" si="109"/>
        <v/>
      </c>
      <c r="B632" s="6" t="str">
        <f t="shared" si="110"/>
        <v/>
      </c>
      <c r="C632" s="27" t="str">
        <f t="shared" si="111"/>
        <v/>
      </c>
      <c r="D632" s="27" t="str">
        <f t="shared" si="112"/>
        <v/>
      </c>
      <c r="E632" s="27" t="str">
        <f t="shared" si="113"/>
        <v/>
      </c>
      <c r="F632" s="25" t="str">
        <f>IF(A632&lt;&gt;"",SUM($E$10:E632),"")</f>
        <v/>
      </c>
      <c r="G632" s="27" t="str">
        <f t="shared" si="114"/>
        <v/>
      </c>
      <c r="I632" s="54" t="str">
        <f t="shared" si="115"/>
        <v/>
      </c>
      <c r="J632" s="6" t="str">
        <f t="shared" si="116"/>
        <v/>
      </c>
      <c r="K632" s="27" t="str">
        <f t="shared" si="117"/>
        <v/>
      </c>
      <c r="L632" s="27" t="str">
        <f t="shared" si="118"/>
        <v/>
      </c>
      <c r="M632" s="27" t="str">
        <f t="shared" si="119"/>
        <v/>
      </c>
      <c r="N632" s="25" t="str">
        <f>IF(I632&lt;&gt;"",SUM($M$10:M632),"")</f>
        <v/>
      </c>
      <c r="O632" s="27" t="str">
        <f t="shared" si="120"/>
        <v/>
      </c>
    </row>
    <row r="633" spans="1:15" x14ac:dyDescent="0.25">
      <c r="A633" s="54" t="str">
        <f t="shared" si="109"/>
        <v/>
      </c>
      <c r="B633" s="6" t="str">
        <f t="shared" si="110"/>
        <v/>
      </c>
      <c r="C633" s="27" t="str">
        <f t="shared" si="111"/>
        <v/>
      </c>
      <c r="D633" s="27" t="str">
        <f t="shared" si="112"/>
        <v/>
      </c>
      <c r="E633" s="27" t="str">
        <f t="shared" si="113"/>
        <v/>
      </c>
      <c r="F633" s="25" t="str">
        <f>IF(A633&lt;&gt;"",SUM($E$10:E633),"")</f>
        <v/>
      </c>
      <c r="G633" s="27" t="str">
        <f t="shared" si="114"/>
        <v/>
      </c>
      <c r="I633" s="54" t="str">
        <f t="shared" si="115"/>
        <v/>
      </c>
      <c r="J633" s="6" t="str">
        <f t="shared" si="116"/>
        <v/>
      </c>
      <c r="K633" s="27" t="str">
        <f t="shared" si="117"/>
        <v/>
      </c>
      <c r="L633" s="27" t="str">
        <f t="shared" si="118"/>
        <v/>
      </c>
      <c r="M633" s="27" t="str">
        <f t="shared" si="119"/>
        <v/>
      </c>
      <c r="N633" s="25" t="str">
        <f>IF(I633&lt;&gt;"",SUM($M$10:M633),"")</f>
        <v/>
      </c>
      <c r="O633" s="27" t="str">
        <f t="shared" si="120"/>
        <v/>
      </c>
    </row>
    <row r="634" spans="1:15" x14ac:dyDescent="0.25">
      <c r="A634" s="54" t="str">
        <f t="shared" si="109"/>
        <v/>
      </c>
      <c r="B634" s="6" t="str">
        <f t="shared" si="110"/>
        <v/>
      </c>
      <c r="C634" s="27" t="str">
        <f t="shared" si="111"/>
        <v/>
      </c>
      <c r="D634" s="27" t="str">
        <f t="shared" si="112"/>
        <v/>
      </c>
      <c r="E634" s="27" t="str">
        <f t="shared" si="113"/>
        <v/>
      </c>
      <c r="F634" s="25" t="str">
        <f>IF(A634&lt;&gt;"",SUM($E$10:E634),"")</f>
        <v/>
      </c>
      <c r="G634" s="27" t="str">
        <f t="shared" si="114"/>
        <v/>
      </c>
      <c r="I634" s="54" t="str">
        <f t="shared" si="115"/>
        <v/>
      </c>
      <c r="J634" s="6" t="str">
        <f t="shared" si="116"/>
        <v/>
      </c>
      <c r="K634" s="27" t="str">
        <f t="shared" si="117"/>
        <v/>
      </c>
      <c r="L634" s="27" t="str">
        <f t="shared" si="118"/>
        <v/>
      </c>
      <c r="M634" s="27" t="str">
        <f t="shared" si="119"/>
        <v/>
      </c>
      <c r="N634" s="25" t="str">
        <f>IF(I634&lt;&gt;"",SUM($M$10:M634),"")</f>
        <v/>
      </c>
      <c r="O634" s="27" t="str">
        <f t="shared" si="120"/>
        <v/>
      </c>
    </row>
    <row r="635" spans="1:15" x14ac:dyDescent="0.25">
      <c r="A635" s="54" t="str">
        <f t="shared" si="109"/>
        <v/>
      </c>
      <c r="B635" s="6" t="str">
        <f t="shared" si="110"/>
        <v/>
      </c>
      <c r="C635" s="27" t="str">
        <f t="shared" si="111"/>
        <v/>
      </c>
      <c r="D635" s="27" t="str">
        <f t="shared" si="112"/>
        <v/>
      </c>
      <c r="E635" s="27" t="str">
        <f t="shared" si="113"/>
        <v/>
      </c>
      <c r="F635" s="25" t="str">
        <f>IF(A635&lt;&gt;"",SUM($E$10:E635),"")</f>
        <v/>
      </c>
      <c r="G635" s="27" t="str">
        <f t="shared" si="114"/>
        <v/>
      </c>
      <c r="I635" s="54" t="str">
        <f t="shared" si="115"/>
        <v/>
      </c>
      <c r="J635" s="6" t="str">
        <f t="shared" si="116"/>
        <v/>
      </c>
      <c r="K635" s="27" t="str">
        <f t="shared" si="117"/>
        <v/>
      </c>
      <c r="L635" s="27" t="str">
        <f t="shared" si="118"/>
        <v/>
      </c>
      <c r="M635" s="27" t="str">
        <f t="shared" si="119"/>
        <v/>
      </c>
      <c r="N635" s="25" t="str">
        <f>IF(I635&lt;&gt;"",SUM($M$10:M635),"")</f>
        <v/>
      </c>
      <c r="O635" s="27" t="str">
        <f t="shared" si="120"/>
        <v/>
      </c>
    </row>
    <row r="636" spans="1:15" x14ac:dyDescent="0.25">
      <c r="A636" s="54" t="str">
        <f t="shared" si="109"/>
        <v/>
      </c>
      <c r="B636" s="6" t="str">
        <f t="shared" si="110"/>
        <v/>
      </c>
      <c r="C636" s="27" t="str">
        <f t="shared" si="111"/>
        <v/>
      </c>
      <c r="D636" s="27" t="str">
        <f t="shared" si="112"/>
        <v/>
      </c>
      <c r="E636" s="27" t="str">
        <f t="shared" si="113"/>
        <v/>
      </c>
      <c r="F636" s="25" t="str">
        <f>IF(A636&lt;&gt;"",SUM($E$10:E636),"")</f>
        <v/>
      </c>
      <c r="G636" s="27" t="str">
        <f t="shared" si="114"/>
        <v/>
      </c>
      <c r="I636" s="54" t="str">
        <f t="shared" si="115"/>
        <v/>
      </c>
      <c r="J636" s="6" t="str">
        <f t="shared" si="116"/>
        <v/>
      </c>
      <c r="K636" s="27" t="str">
        <f t="shared" si="117"/>
        <v/>
      </c>
      <c r="L636" s="27" t="str">
        <f t="shared" si="118"/>
        <v/>
      </c>
      <c r="M636" s="27" t="str">
        <f t="shared" si="119"/>
        <v/>
      </c>
      <c r="N636" s="25" t="str">
        <f>IF(I636&lt;&gt;"",SUM($M$10:M636),"")</f>
        <v/>
      </c>
      <c r="O636" s="27" t="str">
        <f t="shared" si="120"/>
        <v/>
      </c>
    </row>
    <row r="637" spans="1:15" x14ac:dyDescent="0.25">
      <c r="A637" s="54" t="str">
        <f t="shared" si="109"/>
        <v/>
      </c>
      <c r="B637" s="6" t="str">
        <f t="shared" si="110"/>
        <v/>
      </c>
      <c r="C637" s="27" t="str">
        <f t="shared" si="111"/>
        <v/>
      </c>
      <c r="D637" s="27" t="str">
        <f t="shared" si="112"/>
        <v/>
      </c>
      <c r="E637" s="27" t="str">
        <f t="shared" si="113"/>
        <v/>
      </c>
      <c r="F637" s="25" t="str">
        <f>IF(A637&lt;&gt;"",SUM($E$10:E637),"")</f>
        <v/>
      </c>
      <c r="G637" s="27" t="str">
        <f t="shared" si="114"/>
        <v/>
      </c>
      <c r="I637" s="54" t="str">
        <f t="shared" si="115"/>
        <v/>
      </c>
      <c r="J637" s="6" t="str">
        <f t="shared" si="116"/>
        <v/>
      </c>
      <c r="K637" s="27" t="str">
        <f t="shared" si="117"/>
        <v/>
      </c>
      <c r="L637" s="27" t="str">
        <f t="shared" si="118"/>
        <v/>
      </c>
      <c r="M637" s="27" t="str">
        <f t="shared" si="119"/>
        <v/>
      </c>
      <c r="N637" s="25" t="str">
        <f>IF(I637&lt;&gt;"",SUM($M$10:M637),"")</f>
        <v/>
      </c>
      <c r="O637" s="27" t="str">
        <f t="shared" si="120"/>
        <v/>
      </c>
    </row>
    <row r="638" spans="1:15" x14ac:dyDescent="0.25">
      <c r="A638" s="54" t="str">
        <f t="shared" si="109"/>
        <v/>
      </c>
      <c r="B638" s="6" t="str">
        <f t="shared" si="110"/>
        <v/>
      </c>
      <c r="C638" s="27" t="str">
        <f t="shared" si="111"/>
        <v/>
      </c>
      <c r="D638" s="27" t="str">
        <f t="shared" si="112"/>
        <v/>
      </c>
      <c r="E638" s="27" t="str">
        <f t="shared" si="113"/>
        <v/>
      </c>
      <c r="F638" s="25" t="str">
        <f>IF(A638&lt;&gt;"",SUM($E$10:E638),"")</f>
        <v/>
      </c>
      <c r="G638" s="27" t="str">
        <f t="shared" si="114"/>
        <v/>
      </c>
      <c r="I638" s="54" t="str">
        <f t="shared" si="115"/>
        <v/>
      </c>
      <c r="J638" s="6" t="str">
        <f t="shared" si="116"/>
        <v/>
      </c>
      <c r="K638" s="27" t="str">
        <f t="shared" si="117"/>
        <v/>
      </c>
      <c r="L638" s="27" t="str">
        <f t="shared" si="118"/>
        <v/>
      </c>
      <c r="M638" s="27" t="str">
        <f t="shared" si="119"/>
        <v/>
      </c>
      <c r="N638" s="25" t="str">
        <f>IF(I638&lt;&gt;"",SUM($M$10:M638),"")</f>
        <v/>
      </c>
      <c r="O638" s="27" t="str">
        <f t="shared" si="120"/>
        <v/>
      </c>
    </row>
    <row r="639" spans="1:15" x14ac:dyDescent="0.25">
      <c r="A639" s="54" t="str">
        <f t="shared" si="109"/>
        <v/>
      </c>
      <c r="B639" s="6" t="str">
        <f t="shared" si="110"/>
        <v/>
      </c>
      <c r="C639" s="27" t="str">
        <f t="shared" si="111"/>
        <v/>
      </c>
      <c r="D639" s="27" t="str">
        <f t="shared" si="112"/>
        <v/>
      </c>
      <c r="E639" s="27" t="str">
        <f t="shared" si="113"/>
        <v/>
      </c>
      <c r="F639" s="25" t="str">
        <f>IF(A639&lt;&gt;"",SUM($E$10:E639),"")</f>
        <v/>
      </c>
      <c r="G639" s="27" t="str">
        <f t="shared" si="114"/>
        <v/>
      </c>
      <c r="I639" s="54" t="str">
        <f t="shared" si="115"/>
        <v/>
      </c>
      <c r="J639" s="6" t="str">
        <f t="shared" si="116"/>
        <v/>
      </c>
      <c r="K639" s="27" t="str">
        <f t="shared" si="117"/>
        <v/>
      </c>
      <c r="L639" s="27" t="str">
        <f t="shared" si="118"/>
        <v/>
      </c>
      <c r="M639" s="27" t="str">
        <f t="shared" si="119"/>
        <v/>
      </c>
      <c r="N639" s="25" t="str">
        <f>IF(I639&lt;&gt;"",SUM($M$10:M639),"")</f>
        <v/>
      </c>
      <c r="O639" s="27" t="str">
        <f t="shared" si="120"/>
        <v/>
      </c>
    </row>
    <row r="640" spans="1:15" x14ac:dyDescent="0.25">
      <c r="A640" s="54" t="str">
        <f t="shared" si="109"/>
        <v/>
      </c>
      <c r="B640" s="6" t="str">
        <f t="shared" si="110"/>
        <v/>
      </c>
      <c r="C640" s="27" t="str">
        <f t="shared" si="111"/>
        <v/>
      </c>
      <c r="D640" s="27" t="str">
        <f t="shared" si="112"/>
        <v/>
      </c>
      <c r="E640" s="27" t="str">
        <f t="shared" si="113"/>
        <v/>
      </c>
      <c r="F640" s="25" t="str">
        <f>IF(A640&lt;&gt;"",SUM($E$10:E640),"")</f>
        <v/>
      </c>
      <c r="G640" s="27" t="str">
        <f t="shared" si="114"/>
        <v/>
      </c>
      <c r="I640" s="54" t="str">
        <f t="shared" si="115"/>
        <v/>
      </c>
      <c r="J640" s="6" t="str">
        <f t="shared" si="116"/>
        <v/>
      </c>
      <c r="K640" s="27" t="str">
        <f t="shared" si="117"/>
        <v/>
      </c>
      <c r="L640" s="27" t="str">
        <f t="shared" si="118"/>
        <v/>
      </c>
      <c r="M640" s="27" t="str">
        <f t="shared" si="119"/>
        <v/>
      </c>
      <c r="N640" s="25" t="str">
        <f>IF(I640&lt;&gt;"",SUM($M$10:M640),"")</f>
        <v/>
      </c>
      <c r="O640" s="27" t="str">
        <f t="shared" si="120"/>
        <v/>
      </c>
    </row>
    <row r="641" spans="1:15" x14ac:dyDescent="0.25">
      <c r="A641" s="54" t="str">
        <f t="shared" si="109"/>
        <v/>
      </c>
      <c r="B641" s="6" t="str">
        <f t="shared" si="110"/>
        <v/>
      </c>
      <c r="C641" s="27" t="str">
        <f t="shared" si="111"/>
        <v/>
      </c>
      <c r="D641" s="27" t="str">
        <f t="shared" si="112"/>
        <v/>
      </c>
      <c r="E641" s="27" t="str">
        <f t="shared" si="113"/>
        <v/>
      </c>
      <c r="F641" s="25" t="str">
        <f>IF(A641&lt;&gt;"",SUM($E$10:E641),"")</f>
        <v/>
      </c>
      <c r="G641" s="27" t="str">
        <f t="shared" si="114"/>
        <v/>
      </c>
      <c r="I641" s="54" t="str">
        <f t="shared" si="115"/>
        <v/>
      </c>
      <c r="J641" s="6" t="str">
        <f t="shared" si="116"/>
        <v/>
      </c>
      <c r="K641" s="27" t="str">
        <f t="shared" si="117"/>
        <v/>
      </c>
      <c r="L641" s="27" t="str">
        <f t="shared" si="118"/>
        <v/>
      </c>
      <c r="M641" s="27" t="str">
        <f t="shared" si="119"/>
        <v/>
      </c>
      <c r="N641" s="25" t="str">
        <f>IF(I641&lt;&gt;"",SUM($M$10:M641),"")</f>
        <v/>
      </c>
      <c r="O641" s="27" t="str">
        <f t="shared" si="120"/>
        <v/>
      </c>
    </row>
    <row r="642" spans="1:15" x14ac:dyDescent="0.25">
      <c r="A642" s="54" t="str">
        <f t="shared" si="109"/>
        <v/>
      </c>
      <c r="B642" s="6" t="str">
        <f t="shared" si="110"/>
        <v/>
      </c>
      <c r="C642" s="27" t="str">
        <f t="shared" si="111"/>
        <v/>
      </c>
      <c r="D642" s="27" t="str">
        <f t="shared" si="112"/>
        <v/>
      </c>
      <c r="E642" s="27" t="str">
        <f t="shared" si="113"/>
        <v/>
      </c>
      <c r="F642" s="25" t="str">
        <f>IF(A642&lt;&gt;"",SUM($E$10:E642),"")</f>
        <v/>
      </c>
      <c r="G642" s="27" t="str">
        <f t="shared" si="114"/>
        <v/>
      </c>
      <c r="I642" s="54" t="str">
        <f t="shared" si="115"/>
        <v/>
      </c>
      <c r="J642" s="6" t="str">
        <f t="shared" si="116"/>
        <v/>
      </c>
      <c r="K642" s="27" t="str">
        <f t="shared" si="117"/>
        <v/>
      </c>
      <c r="L642" s="27" t="str">
        <f t="shared" si="118"/>
        <v/>
      </c>
      <c r="M642" s="27" t="str">
        <f t="shared" si="119"/>
        <v/>
      </c>
      <c r="N642" s="25" t="str">
        <f>IF(I642&lt;&gt;"",SUM($M$10:M642),"")</f>
        <v/>
      </c>
      <c r="O642" s="27" t="str">
        <f t="shared" si="120"/>
        <v/>
      </c>
    </row>
    <row r="643" spans="1:15" x14ac:dyDescent="0.25">
      <c r="A643" s="54" t="str">
        <f t="shared" si="109"/>
        <v/>
      </c>
      <c r="B643" s="6" t="str">
        <f t="shared" si="110"/>
        <v/>
      </c>
      <c r="C643" s="27" t="str">
        <f t="shared" si="111"/>
        <v/>
      </c>
      <c r="D643" s="27" t="str">
        <f t="shared" si="112"/>
        <v/>
      </c>
      <c r="E643" s="27" t="str">
        <f t="shared" si="113"/>
        <v/>
      </c>
      <c r="F643" s="25" t="str">
        <f>IF(A643&lt;&gt;"",SUM($E$10:E643),"")</f>
        <v/>
      </c>
      <c r="G643" s="27" t="str">
        <f t="shared" si="114"/>
        <v/>
      </c>
      <c r="I643" s="54" t="str">
        <f t="shared" si="115"/>
        <v/>
      </c>
      <c r="J643" s="6" t="str">
        <f t="shared" si="116"/>
        <v/>
      </c>
      <c r="K643" s="27" t="str">
        <f t="shared" si="117"/>
        <v/>
      </c>
      <c r="L643" s="27" t="str">
        <f t="shared" si="118"/>
        <v/>
      </c>
      <c r="M643" s="27" t="str">
        <f t="shared" si="119"/>
        <v/>
      </c>
      <c r="N643" s="25" t="str">
        <f>IF(I643&lt;&gt;"",SUM($M$10:M643),"")</f>
        <v/>
      </c>
      <c r="O643" s="27" t="str">
        <f t="shared" si="120"/>
        <v/>
      </c>
    </row>
    <row r="644" spans="1:15" x14ac:dyDescent="0.25">
      <c r="A644" s="54" t="str">
        <f t="shared" si="109"/>
        <v/>
      </c>
      <c r="B644" s="6" t="str">
        <f t="shared" si="110"/>
        <v/>
      </c>
      <c r="C644" s="27" t="str">
        <f t="shared" si="111"/>
        <v/>
      </c>
      <c r="D644" s="27" t="str">
        <f t="shared" si="112"/>
        <v/>
      </c>
      <c r="E644" s="27" t="str">
        <f t="shared" si="113"/>
        <v/>
      </c>
      <c r="F644" s="25" t="str">
        <f>IF(A644&lt;&gt;"",SUM($E$10:E644),"")</f>
        <v/>
      </c>
      <c r="G644" s="27" t="str">
        <f t="shared" si="114"/>
        <v/>
      </c>
      <c r="I644" s="54" t="str">
        <f t="shared" si="115"/>
        <v/>
      </c>
      <c r="J644" s="6" t="str">
        <f t="shared" si="116"/>
        <v/>
      </c>
      <c r="K644" s="27" t="str">
        <f t="shared" si="117"/>
        <v/>
      </c>
      <c r="L644" s="27" t="str">
        <f t="shared" si="118"/>
        <v/>
      </c>
      <c r="M644" s="27" t="str">
        <f t="shared" si="119"/>
        <v/>
      </c>
      <c r="N644" s="25" t="str">
        <f>IF(I644&lt;&gt;"",SUM($M$10:M644),"")</f>
        <v/>
      </c>
      <c r="O644" s="27" t="str">
        <f t="shared" si="120"/>
        <v/>
      </c>
    </row>
    <row r="645" spans="1:15" x14ac:dyDescent="0.25">
      <c r="A645" s="54" t="str">
        <f t="shared" si="109"/>
        <v/>
      </c>
      <c r="B645" s="6" t="str">
        <f t="shared" si="110"/>
        <v/>
      </c>
      <c r="C645" s="27" t="str">
        <f t="shared" si="111"/>
        <v/>
      </c>
      <c r="D645" s="27" t="str">
        <f t="shared" si="112"/>
        <v/>
      </c>
      <c r="E645" s="27" t="str">
        <f t="shared" si="113"/>
        <v/>
      </c>
      <c r="F645" s="25" t="str">
        <f>IF(A645&lt;&gt;"",SUM($E$10:E645),"")</f>
        <v/>
      </c>
      <c r="G645" s="27" t="str">
        <f t="shared" si="114"/>
        <v/>
      </c>
      <c r="I645" s="54" t="str">
        <f t="shared" si="115"/>
        <v/>
      </c>
      <c r="J645" s="6" t="str">
        <f t="shared" si="116"/>
        <v/>
      </c>
      <c r="K645" s="27" t="str">
        <f t="shared" si="117"/>
        <v/>
      </c>
      <c r="L645" s="27" t="str">
        <f t="shared" si="118"/>
        <v/>
      </c>
      <c r="M645" s="27" t="str">
        <f t="shared" si="119"/>
        <v/>
      </c>
      <c r="N645" s="25" t="str">
        <f>IF(I645&lt;&gt;"",SUM($M$10:M645),"")</f>
        <v/>
      </c>
      <c r="O645" s="27" t="str">
        <f t="shared" si="120"/>
        <v/>
      </c>
    </row>
    <row r="646" spans="1:15" x14ac:dyDescent="0.25">
      <c r="A646" s="54" t="str">
        <f t="shared" si="109"/>
        <v/>
      </c>
      <c r="B646" s="6" t="str">
        <f t="shared" si="110"/>
        <v/>
      </c>
      <c r="C646" s="27" t="str">
        <f t="shared" si="111"/>
        <v/>
      </c>
      <c r="D646" s="27" t="str">
        <f t="shared" si="112"/>
        <v/>
      </c>
      <c r="E646" s="27" t="str">
        <f t="shared" si="113"/>
        <v/>
      </c>
      <c r="F646" s="25" t="str">
        <f>IF(A646&lt;&gt;"",SUM($E$10:E646),"")</f>
        <v/>
      </c>
      <c r="G646" s="27" t="str">
        <f t="shared" si="114"/>
        <v/>
      </c>
      <c r="I646" s="54" t="str">
        <f t="shared" si="115"/>
        <v/>
      </c>
      <c r="J646" s="6" t="str">
        <f t="shared" si="116"/>
        <v/>
      </c>
      <c r="K646" s="27" t="str">
        <f t="shared" si="117"/>
        <v/>
      </c>
      <c r="L646" s="27" t="str">
        <f t="shared" si="118"/>
        <v/>
      </c>
      <c r="M646" s="27" t="str">
        <f t="shared" si="119"/>
        <v/>
      </c>
      <c r="N646" s="25" t="str">
        <f>IF(I646&lt;&gt;"",SUM($M$10:M646),"")</f>
        <v/>
      </c>
      <c r="O646" s="27" t="str">
        <f t="shared" si="120"/>
        <v/>
      </c>
    </row>
    <row r="647" spans="1:15" x14ac:dyDescent="0.25">
      <c r="A647" s="54" t="str">
        <f t="shared" si="109"/>
        <v/>
      </c>
      <c r="B647" s="6" t="str">
        <f t="shared" si="110"/>
        <v/>
      </c>
      <c r="C647" s="27" t="str">
        <f t="shared" si="111"/>
        <v/>
      </c>
      <c r="D647" s="27" t="str">
        <f t="shared" si="112"/>
        <v/>
      </c>
      <c r="E647" s="27" t="str">
        <f t="shared" si="113"/>
        <v/>
      </c>
      <c r="F647" s="25" t="str">
        <f>IF(A647&lt;&gt;"",SUM($E$10:E647),"")</f>
        <v/>
      </c>
      <c r="G647" s="27" t="str">
        <f t="shared" si="114"/>
        <v/>
      </c>
      <c r="I647" s="54" t="str">
        <f t="shared" si="115"/>
        <v/>
      </c>
      <c r="J647" s="6" t="str">
        <f t="shared" si="116"/>
        <v/>
      </c>
      <c r="K647" s="27" t="str">
        <f t="shared" si="117"/>
        <v/>
      </c>
      <c r="L647" s="27" t="str">
        <f t="shared" si="118"/>
        <v/>
      </c>
      <c r="M647" s="27" t="str">
        <f t="shared" si="119"/>
        <v/>
      </c>
      <c r="N647" s="25" t="str">
        <f>IF(I647&lt;&gt;"",SUM($M$10:M647),"")</f>
        <v/>
      </c>
      <c r="O647" s="27" t="str">
        <f t="shared" si="120"/>
        <v/>
      </c>
    </row>
    <row r="648" spans="1:15" x14ac:dyDescent="0.25">
      <c r="A648" s="54" t="str">
        <f t="shared" si="109"/>
        <v/>
      </c>
      <c r="B648" s="6" t="str">
        <f t="shared" si="110"/>
        <v/>
      </c>
      <c r="C648" s="27" t="str">
        <f t="shared" si="111"/>
        <v/>
      </c>
      <c r="D648" s="27" t="str">
        <f t="shared" si="112"/>
        <v/>
      </c>
      <c r="E648" s="27" t="str">
        <f t="shared" si="113"/>
        <v/>
      </c>
      <c r="F648" s="25" t="str">
        <f>IF(A648&lt;&gt;"",SUM($E$10:E648),"")</f>
        <v/>
      </c>
      <c r="G648" s="27" t="str">
        <f t="shared" si="114"/>
        <v/>
      </c>
      <c r="I648" s="54" t="str">
        <f t="shared" si="115"/>
        <v/>
      </c>
      <c r="J648" s="6" t="str">
        <f t="shared" si="116"/>
        <v/>
      </c>
      <c r="K648" s="27" t="str">
        <f t="shared" si="117"/>
        <v/>
      </c>
      <c r="L648" s="27" t="str">
        <f t="shared" si="118"/>
        <v/>
      </c>
      <c r="M648" s="27" t="str">
        <f t="shared" si="119"/>
        <v/>
      </c>
      <c r="N648" s="25" t="str">
        <f>IF(I648&lt;&gt;"",SUM($M$10:M648),"")</f>
        <v/>
      </c>
      <c r="O648" s="27" t="str">
        <f t="shared" si="120"/>
        <v/>
      </c>
    </row>
    <row r="649" spans="1:15" x14ac:dyDescent="0.25">
      <c r="A649" s="54" t="str">
        <f t="shared" si="109"/>
        <v/>
      </c>
      <c r="B649" s="6" t="str">
        <f t="shared" si="110"/>
        <v/>
      </c>
      <c r="C649" s="27" t="str">
        <f t="shared" si="111"/>
        <v/>
      </c>
      <c r="D649" s="27" t="str">
        <f t="shared" si="112"/>
        <v/>
      </c>
      <c r="E649" s="27" t="str">
        <f t="shared" si="113"/>
        <v/>
      </c>
      <c r="F649" s="25" t="str">
        <f>IF(A649&lt;&gt;"",SUM($E$10:E649),"")</f>
        <v/>
      </c>
      <c r="G649" s="27" t="str">
        <f t="shared" si="114"/>
        <v/>
      </c>
      <c r="I649" s="54" t="str">
        <f t="shared" si="115"/>
        <v/>
      </c>
      <c r="J649" s="6" t="str">
        <f t="shared" si="116"/>
        <v/>
      </c>
      <c r="K649" s="27" t="str">
        <f t="shared" si="117"/>
        <v/>
      </c>
      <c r="L649" s="27" t="str">
        <f t="shared" si="118"/>
        <v/>
      </c>
      <c r="M649" s="27" t="str">
        <f t="shared" si="119"/>
        <v/>
      </c>
      <c r="N649" s="25" t="str">
        <f>IF(I649&lt;&gt;"",SUM($M$10:M649),"")</f>
        <v/>
      </c>
      <c r="O649" s="27" t="str">
        <f t="shared" si="120"/>
        <v/>
      </c>
    </row>
    <row r="650" spans="1:15" x14ac:dyDescent="0.25">
      <c r="A650" s="54" t="str">
        <f t="shared" si="109"/>
        <v/>
      </c>
      <c r="B650" s="6" t="str">
        <f t="shared" si="110"/>
        <v/>
      </c>
      <c r="C650" s="27" t="str">
        <f t="shared" si="111"/>
        <v/>
      </c>
      <c r="D650" s="27" t="str">
        <f t="shared" si="112"/>
        <v/>
      </c>
      <c r="E650" s="27" t="str">
        <f t="shared" si="113"/>
        <v/>
      </c>
      <c r="F650" s="25" t="str">
        <f>IF(A650&lt;&gt;"",SUM($E$10:E650),"")</f>
        <v/>
      </c>
      <c r="G650" s="27" t="str">
        <f t="shared" si="114"/>
        <v/>
      </c>
      <c r="I650" s="54" t="str">
        <f t="shared" si="115"/>
        <v/>
      </c>
      <c r="J650" s="6" t="str">
        <f t="shared" si="116"/>
        <v/>
      </c>
      <c r="K650" s="27" t="str">
        <f t="shared" si="117"/>
        <v/>
      </c>
      <c r="L650" s="27" t="str">
        <f t="shared" si="118"/>
        <v/>
      </c>
      <c r="M650" s="27" t="str">
        <f t="shared" si="119"/>
        <v/>
      </c>
      <c r="N650" s="25" t="str">
        <f>IF(I650&lt;&gt;"",SUM($M$10:M650),"")</f>
        <v/>
      </c>
      <c r="O650" s="27" t="str">
        <f t="shared" si="120"/>
        <v/>
      </c>
    </row>
    <row r="651" spans="1:15" x14ac:dyDescent="0.25">
      <c r="A651" s="54" t="str">
        <f t="shared" si="109"/>
        <v/>
      </c>
      <c r="B651" s="6" t="str">
        <f t="shared" si="110"/>
        <v/>
      </c>
      <c r="C651" s="27" t="str">
        <f t="shared" si="111"/>
        <v/>
      </c>
      <c r="D651" s="27" t="str">
        <f t="shared" si="112"/>
        <v/>
      </c>
      <c r="E651" s="27" t="str">
        <f t="shared" si="113"/>
        <v/>
      </c>
      <c r="F651" s="25" t="str">
        <f>IF(A651&lt;&gt;"",SUM($E$10:E651),"")</f>
        <v/>
      </c>
      <c r="G651" s="27" t="str">
        <f t="shared" si="114"/>
        <v/>
      </c>
      <c r="I651" s="54" t="str">
        <f t="shared" si="115"/>
        <v/>
      </c>
      <c r="J651" s="6" t="str">
        <f t="shared" si="116"/>
        <v/>
      </c>
      <c r="K651" s="27" t="str">
        <f t="shared" si="117"/>
        <v/>
      </c>
      <c r="L651" s="27" t="str">
        <f t="shared" si="118"/>
        <v/>
      </c>
      <c r="M651" s="27" t="str">
        <f t="shared" si="119"/>
        <v/>
      </c>
      <c r="N651" s="25" t="str">
        <f>IF(I651&lt;&gt;"",SUM($M$10:M651),"")</f>
        <v/>
      </c>
      <c r="O651" s="27" t="str">
        <f t="shared" si="120"/>
        <v/>
      </c>
    </row>
    <row r="652" spans="1:15" x14ac:dyDescent="0.25">
      <c r="A652" s="54" t="str">
        <f t="shared" ref="A652:A715" si="121">IF(A651&lt;$G$4,A651+1,"")</f>
        <v/>
      </c>
      <c r="B652" s="6" t="str">
        <f t="shared" ref="B652:B715" si="122">IF(A652&lt;&gt;"",EDATE($C$7,A652*12/$G$3),"")</f>
        <v/>
      </c>
      <c r="C652" s="27" t="str">
        <f t="shared" ref="C652:C715" si="123">IF(A652&lt;&gt;"",$G$5,"")</f>
        <v/>
      </c>
      <c r="D652" s="27" t="str">
        <f t="shared" ref="D652:D715" si="124">IF(A652&lt;&gt;"",G651*$G$6,"")</f>
        <v/>
      </c>
      <c r="E652" s="27" t="str">
        <f t="shared" ref="E652:E715" si="125">IF(A652&lt;&gt;"",C652-D652,"")</f>
        <v/>
      </c>
      <c r="F652" s="25" t="str">
        <f>IF(A652&lt;&gt;"",SUM($E$10:E652),"")</f>
        <v/>
      </c>
      <c r="G652" s="27" t="str">
        <f t="shared" ref="G652:G715" si="126">IF(A652&lt;&gt;"",$C$3-F652,"")</f>
        <v/>
      </c>
      <c r="I652" s="54" t="str">
        <f t="shared" ref="I652:I715" si="127">IF(I651&lt;$G$4,I651+1,"")</f>
        <v/>
      </c>
      <c r="J652" s="6" t="str">
        <f t="shared" ref="J652:J715" si="128">IF(I652&lt;&gt;"",EDATE($C$7,I652*12/$G$3),"")</f>
        <v/>
      </c>
      <c r="K652" s="27" t="str">
        <f t="shared" ref="K652:K715" si="129">C652</f>
        <v/>
      </c>
      <c r="L652" s="27" t="str">
        <f t="shared" ref="L652:L715" si="130">IF(I652&lt;&gt;"",O651*$O$6,"")</f>
        <v/>
      </c>
      <c r="M652" s="27" t="str">
        <f t="shared" ref="M652:M715" si="131">IF(I652&lt;&gt;"",K652-L652,"")</f>
        <v/>
      </c>
      <c r="N652" s="25" t="str">
        <f>IF(I652&lt;&gt;"",SUM($M$10:M652),"")</f>
        <v/>
      </c>
      <c r="O652" s="27" t="str">
        <f t="shared" ref="O652:O715" si="132">IF(I652&lt;&gt;"",O651-M652,"")</f>
        <v/>
      </c>
    </row>
    <row r="653" spans="1:15" x14ac:dyDescent="0.25">
      <c r="A653" s="54" t="str">
        <f t="shared" si="121"/>
        <v/>
      </c>
      <c r="B653" s="6" t="str">
        <f t="shared" si="122"/>
        <v/>
      </c>
      <c r="C653" s="27" t="str">
        <f t="shared" si="123"/>
        <v/>
      </c>
      <c r="D653" s="27" t="str">
        <f t="shared" si="124"/>
        <v/>
      </c>
      <c r="E653" s="27" t="str">
        <f t="shared" si="125"/>
        <v/>
      </c>
      <c r="F653" s="25" t="str">
        <f>IF(A653&lt;&gt;"",SUM($E$10:E653),"")</f>
        <v/>
      </c>
      <c r="G653" s="27" t="str">
        <f t="shared" si="126"/>
        <v/>
      </c>
      <c r="I653" s="54" t="str">
        <f t="shared" si="127"/>
        <v/>
      </c>
      <c r="J653" s="6" t="str">
        <f t="shared" si="128"/>
        <v/>
      </c>
      <c r="K653" s="27" t="str">
        <f t="shared" si="129"/>
        <v/>
      </c>
      <c r="L653" s="27" t="str">
        <f t="shared" si="130"/>
        <v/>
      </c>
      <c r="M653" s="27" t="str">
        <f t="shared" si="131"/>
        <v/>
      </c>
      <c r="N653" s="25" t="str">
        <f>IF(I653&lt;&gt;"",SUM($M$10:M653),"")</f>
        <v/>
      </c>
      <c r="O653" s="27" t="str">
        <f t="shared" si="132"/>
        <v/>
      </c>
    </row>
    <row r="654" spans="1:15" x14ac:dyDescent="0.25">
      <c r="A654" s="54" t="str">
        <f t="shared" si="121"/>
        <v/>
      </c>
      <c r="B654" s="6" t="str">
        <f t="shared" si="122"/>
        <v/>
      </c>
      <c r="C654" s="27" t="str">
        <f t="shared" si="123"/>
        <v/>
      </c>
      <c r="D654" s="27" t="str">
        <f t="shared" si="124"/>
        <v/>
      </c>
      <c r="E654" s="27" t="str">
        <f t="shared" si="125"/>
        <v/>
      </c>
      <c r="F654" s="25" t="str">
        <f>IF(A654&lt;&gt;"",SUM($E$10:E654),"")</f>
        <v/>
      </c>
      <c r="G654" s="27" t="str">
        <f t="shared" si="126"/>
        <v/>
      </c>
      <c r="I654" s="54" t="str">
        <f t="shared" si="127"/>
        <v/>
      </c>
      <c r="J654" s="6" t="str">
        <f t="shared" si="128"/>
        <v/>
      </c>
      <c r="K654" s="27" t="str">
        <f t="shared" si="129"/>
        <v/>
      </c>
      <c r="L654" s="27" t="str">
        <f t="shared" si="130"/>
        <v/>
      </c>
      <c r="M654" s="27" t="str">
        <f t="shared" si="131"/>
        <v/>
      </c>
      <c r="N654" s="25" t="str">
        <f>IF(I654&lt;&gt;"",SUM($M$10:M654),"")</f>
        <v/>
      </c>
      <c r="O654" s="27" t="str">
        <f t="shared" si="132"/>
        <v/>
      </c>
    </row>
    <row r="655" spans="1:15" x14ac:dyDescent="0.25">
      <c r="A655" s="54" t="str">
        <f t="shared" si="121"/>
        <v/>
      </c>
      <c r="B655" s="6" t="str">
        <f t="shared" si="122"/>
        <v/>
      </c>
      <c r="C655" s="27" t="str">
        <f t="shared" si="123"/>
        <v/>
      </c>
      <c r="D655" s="27" t="str">
        <f t="shared" si="124"/>
        <v/>
      </c>
      <c r="E655" s="27" t="str">
        <f t="shared" si="125"/>
        <v/>
      </c>
      <c r="F655" s="25" t="str">
        <f>IF(A655&lt;&gt;"",SUM($E$10:E655),"")</f>
        <v/>
      </c>
      <c r="G655" s="27" t="str">
        <f t="shared" si="126"/>
        <v/>
      </c>
      <c r="I655" s="54" t="str">
        <f t="shared" si="127"/>
        <v/>
      </c>
      <c r="J655" s="6" t="str">
        <f t="shared" si="128"/>
        <v/>
      </c>
      <c r="K655" s="27" t="str">
        <f t="shared" si="129"/>
        <v/>
      </c>
      <c r="L655" s="27" t="str">
        <f t="shared" si="130"/>
        <v/>
      </c>
      <c r="M655" s="27" t="str">
        <f t="shared" si="131"/>
        <v/>
      </c>
      <c r="N655" s="25" t="str">
        <f>IF(I655&lt;&gt;"",SUM($M$10:M655),"")</f>
        <v/>
      </c>
      <c r="O655" s="27" t="str">
        <f t="shared" si="132"/>
        <v/>
      </c>
    </row>
    <row r="656" spans="1:15" x14ac:dyDescent="0.25">
      <c r="A656" s="54" t="str">
        <f t="shared" si="121"/>
        <v/>
      </c>
      <c r="B656" s="6" t="str">
        <f t="shared" si="122"/>
        <v/>
      </c>
      <c r="C656" s="27" t="str">
        <f t="shared" si="123"/>
        <v/>
      </c>
      <c r="D656" s="27" t="str">
        <f t="shared" si="124"/>
        <v/>
      </c>
      <c r="E656" s="27" t="str">
        <f t="shared" si="125"/>
        <v/>
      </c>
      <c r="F656" s="25" t="str">
        <f>IF(A656&lt;&gt;"",SUM($E$10:E656),"")</f>
        <v/>
      </c>
      <c r="G656" s="27" t="str">
        <f t="shared" si="126"/>
        <v/>
      </c>
      <c r="I656" s="54" t="str">
        <f t="shared" si="127"/>
        <v/>
      </c>
      <c r="J656" s="6" t="str">
        <f t="shared" si="128"/>
        <v/>
      </c>
      <c r="K656" s="27" t="str">
        <f t="shared" si="129"/>
        <v/>
      </c>
      <c r="L656" s="27" t="str">
        <f t="shared" si="130"/>
        <v/>
      </c>
      <c r="M656" s="27" t="str">
        <f t="shared" si="131"/>
        <v/>
      </c>
      <c r="N656" s="25" t="str">
        <f>IF(I656&lt;&gt;"",SUM($M$10:M656),"")</f>
        <v/>
      </c>
      <c r="O656" s="27" t="str">
        <f t="shared" si="132"/>
        <v/>
      </c>
    </row>
    <row r="657" spans="1:15" x14ac:dyDescent="0.25">
      <c r="A657" s="54" t="str">
        <f t="shared" si="121"/>
        <v/>
      </c>
      <c r="B657" s="6" t="str">
        <f t="shared" si="122"/>
        <v/>
      </c>
      <c r="C657" s="27" t="str">
        <f t="shared" si="123"/>
        <v/>
      </c>
      <c r="D657" s="27" t="str">
        <f t="shared" si="124"/>
        <v/>
      </c>
      <c r="E657" s="27" t="str">
        <f t="shared" si="125"/>
        <v/>
      </c>
      <c r="F657" s="25" t="str">
        <f>IF(A657&lt;&gt;"",SUM($E$10:E657),"")</f>
        <v/>
      </c>
      <c r="G657" s="27" t="str">
        <f t="shared" si="126"/>
        <v/>
      </c>
      <c r="I657" s="54" t="str">
        <f t="shared" si="127"/>
        <v/>
      </c>
      <c r="J657" s="6" t="str">
        <f t="shared" si="128"/>
        <v/>
      </c>
      <c r="K657" s="27" t="str">
        <f t="shared" si="129"/>
        <v/>
      </c>
      <c r="L657" s="27" t="str">
        <f t="shared" si="130"/>
        <v/>
      </c>
      <c r="M657" s="27" t="str">
        <f t="shared" si="131"/>
        <v/>
      </c>
      <c r="N657" s="25" t="str">
        <f>IF(I657&lt;&gt;"",SUM($M$10:M657),"")</f>
        <v/>
      </c>
      <c r="O657" s="27" t="str">
        <f t="shared" si="132"/>
        <v/>
      </c>
    </row>
    <row r="658" spans="1:15" x14ac:dyDescent="0.25">
      <c r="A658" s="54" t="str">
        <f t="shared" si="121"/>
        <v/>
      </c>
      <c r="B658" s="6" t="str">
        <f t="shared" si="122"/>
        <v/>
      </c>
      <c r="C658" s="27" t="str">
        <f t="shared" si="123"/>
        <v/>
      </c>
      <c r="D658" s="27" t="str">
        <f t="shared" si="124"/>
        <v/>
      </c>
      <c r="E658" s="27" t="str">
        <f t="shared" si="125"/>
        <v/>
      </c>
      <c r="F658" s="25" t="str">
        <f>IF(A658&lt;&gt;"",SUM($E$10:E658),"")</f>
        <v/>
      </c>
      <c r="G658" s="27" t="str">
        <f t="shared" si="126"/>
        <v/>
      </c>
      <c r="I658" s="54" t="str">
        <f t="shared" si="127"/>
        <v/>
      </c>
      <c r="J658" s="6" t="str">
        <f t="shared" si="128"/>
        <v/>
      </c>
      <c r="K658" s="27" t="str">
        <f t="shared" si="129"/>
        <v/>
      </c>
      <c r="L658" s="27" t="str">
        <f t="shared" si="130"/>
        <v/>
      </c>
      <c r="M658" s="27" t="str">
        <f t="shared" si="131"/>
        <v/>
      </c>
      <c r="N658" s="25" t="str">
        <f>IF(I658&lt;&gt;"",SUM($M$10:M658),"")</f>
        <v/>
      </c>
      <c r="O658" s="27" t="str">
        <f t="shared" si="132"/>
        <v/>
      </c>
    </row>
    <row r="659" spans="1:15" x14ac:dyDescent="0.25">
      <c r="A659" s="54" t="str">
        <f t="shared" si="121"/>
        <v/>
      </c>
      <c r="B659" s="6" t="str">
        <f t="shared" si="122"/>
        <v/>
      </c>
      <c r="C659" s="27" t="str">
        <f t="shared" si="123"/>
        <v/>
      </c>
      <c r="D659" s="27" t="str">
        <f t="shared" si="124"/>
        <v/>
      </c>
      <c r="E659" s="27" t="str">
        <f t="shared" si="125"/>
        <v/>
      </c>
      <c r="F659" s="25" t="str">
        <f>IF(A659&lt;&gt;"",SUM($E$10:E659),"")</f>
        <v/>
      </c>
      <c r="G659" s="27" t="str">
        <f t="shared" si="126"/>
        <v/>
      </c>
      <c r="I659" s="54" t="str">
        <f t="shared" si="127"/>
        <v/>
      </c>
      <c r="J659" s="6" t="str">
        <f t="shared" si="128"/>
        <v/>
      </c>
      <c r="K659" s="27" t="str">
        <f t="shared" si="129"/>
        <v/>
      </c>
      <c r="L659" s="27" t="str">
        <f t="shared" si="130"/>
        <v/>
      </c>
      <c r="M659" s="27" t="str">
        <f t="shared" si="131"/>
        <v/>
      </c>
      <c r="N659" s="25" t="str">
        <f>IF(I659&lt;&gt;"",SUM($M$10:M659),"")</f>
        <v/>
      </c>
      <c r="O659" s="27" t="str">
        <f t="shared" si="132"/>
        <v/>
      </c>
    </row>
    <row r="660" spans="1:15" x14ac:dyDescent="0.25">
      <c r="A660" s="54" t="str">
        <f t="shared" si="121"/>
        <v/>
      </c>
      <c r="B660" s="6" t="str">
        <f t="shared" si="122"/>
        <v/>
      </c>
      <c r="C660" s="27" t="str">
        <f t="shared" si="123"/>
        <v/>
      </c>
      <c r="D660" s="27" t="str">
        <f t="shared" si="124"/>
        <v/>
      </c>
      <c r="E660" s="27" t="str">
        <f t="shared" si="125"/>
        <v/>
      </c>
      <c r="F660" s="25" t="str">
        <f>IF(A660&lt;&gt;"",SUM($E$10:E660),"")</f>
        <v/>
      </c>
      <c r="G660" s="27" t="str">
        <f t="shared" si="126"/>
        <v/>
      </c>
      <c r="I660" s="54" t="str">
        <f t="shared" si="127"/>
        <v/>
      </c>
      <c r="J660" s="6" t="str">
        <f t="shared" si="128"/>
        <v/>
      </c>
      <c r="K660" s="27" t="str">
        <f t="shared" si="129"/>
        <v/>
      </c>
      <c r="L660" s="27" t="str">
        <f t="shared" si="130"/>
        <v/>
      </c>
      <c r="M660" s="27" t="str">
        <f t="shared" si="131"/>
        <v/>
      </c>
      <c r="N660" s="25" t="str">
        <f>IF(I660&lt;&gt;"",SUM($M$10:M660),"")</f>
        <v/>
      </c>
      <c r="O660" s="27" t="str">
        <f t="shared" si="132"/>
        <v/>
      </c>
    </row>
    <row r="661" spans="1:15" x14ac:dyDescent="0.25">
      <c r="A661" s="54" t="str">
        <f t="shared" si="121"/>
        <v/>
      </c>
      <c r="B661" s="6" t="str">
        <f t="shared" si="122"/>
        <v/>
      </c>
      <c r="C661" s="27" t="str">
        <f t="shared" si="123"/>
        <v/>
      </c>
      <c r="D661" s="27" t="str">
        <f t="shared" si="124"/>
        <v/>
      </c>
      <c r="E661" s="27" t="str">
        <f t="shared" si="125"/>
        <v/>
      </c>
      <c r="F661" s="25" t="str">
        <f>IF(A661&lt;&gt;"",SUM($E$10:E661),"")</f>
        <v/>
      </c>
      <c r="G661" s="27" t="str">
        <f t="shared" si="126"/>
        <v/>
      </c>
      <c r="I661" s="54" t="str">
        <f t="shared" si="127"/>
        <v/>
      </c>
      <c r="J661" s="6" t="str">
        <f t="shared" si="128"/>
        <v/>
      </c>
      <c r="K661" s="27" t="str">
        <f t="shared" si="129"/>
        <v/>
      </c>
      <c r="L661" s="27" t="str">
        <f t="shared" si="130"/>
        <v/>
      </c>
      <c r="M661" s="27" t="str">
        <f t="shared" si="131"/>
        <v/>
      </c>
      <c r="N661" s="25" t="str">
        <f>IF(I661&lt;&gt;"",SUM($M$10:M661),"")</f>
        <v/>
      </c>
      <c r="O661" s="27" t="str">
        <f t="shared" si="132"/>
        <v/>
      </c>
    </row>
    <row r="662" spans="1:15" x14ac:dyDescent="0.25">
      <c r="A662" s="54" t="str">
        <f t="shared" si="121"/>
        <v/>
      </c>
      <c r="B662" s="6" t="str">
        <f t="shared" si="122"/>
        <v/>
      </c>
      <c r="C662" s="27" t="str">
        <f t="shared" si="123"/>
        <v/>
      </c>
      <c r="D662" s="27" t="str">
        <f t="shared" si="124"/>
        <v/>
      </c>
      <c r="E662" s="27" t="str">
        <f t="shared" si="125"/>
        <v/>
      </c>
      <c r="F662" s="25" t="str">
        <f>IF(A662&lt;&gt;"",SUM($E$10:E662),"")</f>
        <v/>
      </c>
      <c r="G662" s="27" t="str">
        <f t="shared" si="126"/>
        <v/>
      </c>
      <c r="I662" s="54" t="str">
        <f t="shared" si="127"/>
        <v/>
      </c>
      <c r="J662" s="6" t="str">
        <f t="shared" si="128"/>
        <v/>
      </c>
      <c r="K662" s="27" t="str">
        <f t="shared" si="129"/>
        <v/>
      </c>
      <c r="L662" s="27" t="str">
        <f t="shared" si="130"/>
        <v/>
      </c>
      <c r="M662" s="27" t="str">
        <f t="shared" si="131"/>
        <v/>
      </c>
      <c r="N662" s="25" t="str">
        <f>IF(I662&lt;&gt;"",SUM($M$10:M662),"")</f>
        <v/>
      </c>
      <c r="O662" s="27" t="str">
        <f t="shared" si="132"/>
        <v/>
      </c>
    </row>
    <row r="663" spans="1:15" x14ac:dyDescent="0.25">
      <c r="A663" s="54" t="str">
        <f t="shared" si="121"/>
        <v/>
      </c>
      <c r="B663" s="6" t="str">
        <f t="shared" si="122"/>
        <v/>
      </c>
      <c r="C663" s="27" t="str">
        <f t="shared" si="123"/>
        <v/>
      </c>
      <c r="D663" s="27" t="str">
        <f t="shared" si="124"/>
        <v/>
      </c>
      <c r="E663" s="27" t="str">
        <f t="shared" si="125"/>
        <v/>
      </c>
      <c r="F663" s="25" t="str">
        <f>IF(A663&lt;&gt;"",SUM($E$10:E663),"")</f>
        <v/>
      </c>
      <c r="G663" s="27" t="str">
        <f t="shared" si="126"/>
        <v/>
      </c>
      <c r="I663" s="54" t="str">
        <f t="shared" si="127"/>
        <v/>
      </c>
      <c r="J663" s="6" t="str">
        <f t="shared" si="128"/>
        <v/>
      </c>
      <c r="K663" s="27" t="str">
        <f t="shared" si="129"/>
        <v/>
      </c>
      <c r="L663" s="27" t="str">
        <f t="shared" si="130"/>
        <v/>
      </c>
      <c r="M663" s="27" t="str">
        <f t="shared" si="131"/>
        <v/>
      </c>
      <c r="N663" s="25" t="str">
        <f>IF(I663&lt;&gt;"",SUM($M$10:M663),"")</f>
        <v/>
      </c>
      <c r="O663" s="27" t="str">
        <f t="shared" si="132"/>
        <v/>
      </c>
    </row>
    <row r="664" spans="1:15" x14ac:dyDescent="0.25">
      <c r="A664" s="54" t="str">
        <f t="shared" si="121"/>
        <v/>
      </c>
      <c r="B664" s="6" t="str">
        <f t="shared" si="122"/>
        <v/>
      </c>
      <c r="C664" s="27" t="str">
        <f t="shared" si="123"/>
        <v/>
      </c>
      <c r="D664" s="27" t="str">
        <f t="shared" si="124"/>
        <v/>
      </c>
      <c r="E664" s="27" t="str">
        <f t="shared" si="125"/>
        <v/>
      </c>
      <c r="F664" s="25" t="str">
        <f>IF(A664&lt;&gt;"",SUM($E$10:E664),"")</f>
        <v/>
      </c>
      <c r="G664" s="27" t="str">
        <f t="shared" si="126"/>
        <v/>
      </c>
      <c r="I664" s="54" t="str">
        <f t="shared" si="127"/>
        <v/>
      </c>
      <c r="J664" s="6" t="str">
        <f t="shared" si="128"/>
        <v/>
      </c>
      <c r="K664" s="27" t="str">
        <f t="shared" si="129"/>
        <v/>
      </c>
      <c r="L664" s="27" t="str">
        <f t="shared" si="130"/>
        <v/>
      </c>
      <c r="M664" s="27" t="str">
        <f t="shared" si="131"/>
        <v/>
      </c>
      <c r="N664" s="25" t="str">
        <f>IF(I664&lt;&gt;"",SUM($M$10:M664),"")</f>
        <v/>
      </c>
      <c r="O664" s="27" t="str">
        <f t="shared" si="132"/>
        <v/>
      </c>
    </row>
    <row r="665" spans="1:15" x14ac:dyDescent="0.25">
      <c r="A665" s="54" t="str">
        <f t="shared" si="121"/>
        <v/>
      </c>
      <c r="B665" s="6" t="str">
        <f t="shared" si="122"/>
        <v/>
      </c>
      <c r="C665" s="27" t="str">
        <f t="shared" si="123"/>
        <v/>
      </c>
      <c r="D665" s="27" t="str">
        <f t="shared" si="124"/>
        <v/>
      </c>
      <c r="E665" s="27" t="str">
        <f t="shared" si="125"/>
        <v/>
      </c>
      <c r="F665" s="25" t="str">
        <f>IF(A665&lt;&gt;"",SUM($E$10:E665),"")</f>
        <v/>
      </c>
      <c r="G665" s="27" t="str">
        <f t="shared" si="126"/>
        <v/>
      </c>
      <c r="I665" s="54" t="str">
        <f t="shared" si="127"/>
        <v/>
      </c>
      <c r="J665" s="6" t="str">
        <f t="shared" si="128"/>
        <v/>
      </c>
      <c r="K665" s="27" t="str">
        <f t="shared" si="129"/>
        <v/>
      </c>
      <c r="L665" s="27" t="str">
        <f t="shared" si="130"/>
        <v/>
      </c>
      <c r="M665" s="27" t="str">
        <f t="shared" si="131"/>
        <v/>
      </c>
      <c r="N665" s="25" t="str">
        <f>IF(I665&lt;&gt;"",SUM($M$10:M665),"")</f>
        <v/>
      </c>
      <c r="O665" s="27" t="str">
        <f t="shared" si="132"/>
        <v/>
      </c>
    </row>
    <row r="666" spans="1:15" x14ac:dyDescent="0.25">
      <c r="A666" s="54" t="str">
        <f t="shared" si="121"/>
        <v/>
      </c>
      <c r="B666" s="6" t="str">
        <f t="shared" si="122"/>
        <v/>
      </c>
      <c r="C666" s="27" t="str">
        <f t="shared" si="123"/>
        <v/>
      </c>
      <c r="D666" s="27" t="str">
        <f t="shared" si="124"/>
        <v/>
      </c>
      <c r="E666" s="27" t="str">
        <f t="shared" si="125"/>
        <v/>
      </c>
      <c r="F666" s="25" t="str">
        <f>IF(A666&lt;&gt;"",SUM($E$10:E666),"")</f>
        <v/>
      </c>
      <c r="G666" s="27" t="str">
        <f t="shared" si="126"/>
        <v/>
      </c>
      <c r="I666" s="54" t="str">
        <f t="shared" si="127"/>
        <v/>
      </c>
      <c r="J666" s="6" t="str">
        <f t="shared" si="128"/>
        <v/>
      </c>
      <c r="K666" s="27" t="str">
        <f t="shared" si="129"/>
        <v/>
      </c>
      <c r="L666" s="27" t="str">
        <f t="shared" si="130"/>
        <v/>
      </c>
      <c r="M666" s="27" t="str">
        <f t="shared" si="131"/>
        <v/>
      </c>
      <c r="N666" s="25" t="str">
        <f>IF(I666&lt;&gt;"",SUM($M$10:M666),"")</f>
        <v/>
      </c>
      <c r="O666" s="27" t="str">
        <f t="shared" si="132"/>
        <v/>
      </c>
    </row>
    <row r="667" spans="1:15" x14ac:dyDescent="0.25">
      <c r="A667" s="54" t="str">
        <f t="shared" si="121"/>
        <v/>
      </c>
      <c r="B667" s="6" t="str">
        <f t="shared" si="122"/>
        <v/>
      </c>
      <c r="C667" s="27" t="str">
        <f t="shared" si="123"/>
        <v/>
      </c>
      <c r="D667" s="27" t="str">
        <f t="shared" si="124"/>
        <v/>
      </c>
      <c r="E667" s="27" t="str">
        <f t="shared" si="125"/>
        <v/>
      </c>
      <c r="F667" s="25" t="str">
        <f>IF(A667&lt;&gt;"",SUM($E$10:E667),"")</f>
        <v/>
      </c>
      <c r="G667" s="27" t="str">
        <f t="shared" si="126"/>
        <v/>
      </c>
      <c r="I667" s="54" t="str">
        <f t="shared" si="127"/>
        <v/>
      </c>
      <c r="J667" s="6" t="str">
        <f t="shared" si="128"/>
        <v/>
      </c>
      <c r="K667" s="27" t="str">
        <f t="shared" si="129"/>
        <v/>
      </c>
      <c r="L667" s="27" t="str">
        <f t="shared" si="130"/>
        <v/>
      </c>
      <c r="M667" s="27" t="str">
        <f t="shared" si="131"/>
        <v/>
      </c>
      <c r="N667" s="25" t="str">
        <f>IF(I667&lt;&gt;"",SUM($M$10:M667),"")</f>
        <v/>
      </c>
      <c r="O667" s="27" t="str">
        <f t="shared" si="132"/>
        <v/>
      </c>
    </row>
    <row r="668" spans="1:15" x14ac:dyDescent="0.25">
      <c r="A668" s="54" t="str">
        <f t="shared" si="121"/>
        <v/>
      </c>
      <c r="B668" s="6" t="str">
        <f t="shared" si="122"/>
        <v/>
      </c>
      <c r="C668" s="27" t="str">
        <f t="shared" si="123"/>
        <v/>
      </c>
      <c r="D668" s="27" t="str">
        <f t="shared" si="124"/>
        <v/>
      </c>
      <c r="E668" s="27" t="str">
        <f t="shared" si="125"/>
        <v/>
      </c>
      <c r="F668" s="25" t="str">
        <f>IF(A668&lt;&gt;"",SUM($E$10:E668),"")</f>
        <v/>
      </c>
      <c r="G668" s="27" t="str">
        <f t="shared" si="126"/>
        <v/>
      </c>
      <c r="I668" s="54" t="str">
        <f t="shared" si="127"/>
        <v/>
      </c>
      <c r="J668" s="6" t="str">
        <f t="shared" si="128"/>
        <v/>
      </c>
      <c r="K668" s="27" t="str">
        <f t="shared" si="129"/>
        <v/>
      </c>
      <c r="L668" s="27" t="str">
        <f t="shared" si="130"/>
        <v/>
      </c>
      <c r="M668" s="27" t="str">
        <f t="shared" si="131"/>
        <v/>
      </c>
      <c r="N668" s="25" t="str">
        <f>IF(I668&lt;&gt;"",SUM($M$10:M668),"")</f>
        <v/>
      </c>
      <c r="O668" s="27" t="str">
        <f t="shared" si="132"/>
        <v/>
      </c>
    </row>
    <row r="669" spans="1:15" x14ac:dyDescent="0.25">
      <c r="A669" s="54" t="str">
        <f t="shared" si="121"/>
        <v/>
      </c>
      <c r="B669" s="6" t="str">
        <f t="shared" si="122"/>
        <v/>
      </c>
      <c r="C669" s="27" t="str">
        <f t="shared" si="123"/>
        <v/>
      </c>
      <c r="D669" s="27" t="str">
        <f t="shared" si="124"/>
        <v/>
      </c>
      <c r="E669" s="27" t="str">
        <f t="shared" si="125"/>
        <v/>
      </c>
      <c r="F669" s="25" t="str">
        <f>IF(A669&lt;&gt;"",SUM($E$10:E669),"")</f>
        <v/>
      </c>
      <c r="G669" s="27" t="str">
        <f t="shared" si="126"/>
        <v/>
      </c>
      <c r="I669" s="54" t="str">
        <f t="shared" si="127"/>
        <v/>
      </c>
      <c r="J669" s="6" t="str">
        <f t="shared" si="128"/>
        <v/>
      </c>
      <c r="K669" s="27" t="str">
        <f t="shared" si="129"/>
        <v/>
      </c>
      <c r="L669" s="27" t="str">
        <f t="shared" si="130"/>
        <v/>
      </c>
      <c r="M669" s="27" t="str">
        <f t="shared" si="131"/>
        <v/>
      </c>
      <c r="N669" s="25" t="str">
        <f>IF(I669&lt;&gt;"",SUM($M$10:M669),"")</f>
        <v/>
      </c>
      <c r="O669" s="27" t="str">
        <f t="shared" si="132"/>
        <v/>
      </c>
    </row>
    <row r="670" spans="1:15" x14ac:dyDescent="0.25">
      <c r="A670" s="54" t="str">
        <f t="shared" si="121"/>
        <v/>
      </c>
      <c r="B670" s="6" t="str">
        <f t="shared" si="122"/>
        <v/>
      </c>
      <c r="C670" s="27" t="str">
        <f t="shared" si="123"/>
        <v/>
      </c>
      <c r="D670" s="27" t="str">
        <f t="shared" si="124"/>
        <v/>
      </c>
      <c r="E670" s="27" t="str">
        <f t="shared" si="125"/>
        <v/>
      </c>
      <c r="F670" s="25" t="str">
        <f>IF(A670&lt;&gt;"",SUM($E$10:E670),"")</f>
        <v/>
      </c>
      <c r="G670" s="27" t="str">
        <f t="shared" si="126"/>
        <v/>
      </c>
      <c r="I670" s="54" t="str">
        <f t="shared" si="127"/>
        <v/>
      </c>
      <c r="J670" s="6" t="str">
        <f t="shared" si="128"/>
        <v/>
      </c>
      <c r="K670" s="27" t="str">
        <f t="shared" si="129"/>
        <v/>
      </c>
      <c r="L670" s="27" t="str">
        <f t="shared" si="130"/>
        <v/>
      </c>
      <c r="M670" s="27" t="str">
        <f t="shared" si="131"/>
        <v/>
      </c>
      <c r="N670" s="25" t="str">
        <f>IF(I670&lt;&gt;"",SUM($M$10:M670),"")</f>
        <v/>
      </c>
      <c r="O670" s="27" t="str">
        <f t="shared" si="132"/>
        <v/>
      </c>
    </row>
    <row r="671" spans="1:15" x14ac:dyDescent="0.25">
      <c r="A671" s="54" t="str">
        <f t="shared" si="121"/>
        <v/>
      </c>
      <c r="B671" s="6" t="str">
        <f t="shared" si="122"/>
        <v/>
      </c>
      <c r="C671" s="27" t="str">
        <f t="shared" si="123"/>
        <v/>
      </c>
      <c r="D671" s="27" t="str">
        <f t="shared" si="124"/>
        <v/>
      </c>
      <c r="E671" s="27" t="str">
        <f t="shared" si="125"/>
        <v/>
      </c>
      <c r="F671" s="25" t="str">
        <f>IF(A671&lt;&gt;"",SUM($E$10:E671),"")</f>
        <v/>
      </c>
      <c r="G671" s="27" t="str">
        <f t="shared" si="126"/>
        <v/>
      </c>
      <c r="I671" s="54" t="str">
        <f t="shared" si="127"/>
        <v/>
      </c>
      <c r="J671" s="6" t="str">
        <f t="shared" si="128"/>
        <v/>
      </c>
      <c r="K671" s="27" t="str">
        <f t="shared" si="129"/>
        <v/>
      </c>
      <c r="L671" s="27" t="str">
        <f t="shared" si="130"/>
        <v/>
      </c>
      <c r="M671" s="27" t="str">
        <f t="shared" si="131"/>
        <v/>
      </c>
      <c r="N671" s="25" t="str">
        <f>IF(I671&lt;&gt;"",SUM($M$10:M671),"")</f>
        <v/>
      </c>
      <c r="O671" s="27" t="str">
        <f t="shared" si="132"/>
        <v/>
      </c>
    </row>
    <row r="672" spans="1:15" x14ac:dyDescent="0.25">
      <c r="A672" s="54" t="str">
        <f t="shared" si="121"/>
        <v/>
      </c>
      <c r="B672" s="6" t="str">
        <f t="shared" si="122"/>
        <v/>
      </c>
      <c r="C672" s="27" t="str">
        <f t="shared" si="123"/>
        <v/>
      </c>
      <c r="D672" s="27" t="str">
        <f t="shared" si="124"/>
        <v/>
      </c>
      <c r="E672" s="27" t="str">
        <f t="shared" si="125"/>
        <v/>
      </c>
      <c r="F672" s="25" t="str">
        <f>IF(A672&lt;&gt;"",SUM($E$10:E672),"")</f>
        <v/>
      </c>
      <c r="G672" s="27" t="str">
        <f t="shared" si="126"/>
        <v/>
      </c>
      <c r="I672" s="54" t="str">
        <f t="shared" si="127"/>
        <v/>
      </c>
      <c r="J672" s="6" t="str">
        <f t="shared" si="128"/>
        <v/>
      </c>
      <c r="K672" s="27" t="str">
        <f t="shared" si="129"/>
        <v/>
      </c>
      <c r="L672" s="27" t="str">
        <f t="shared" si="130"/>
        <v/>
      </c>
      <c r="M672" s="27" t="str">
        <f t="shared" si="131"/>
        <v/>
      </c>
      <c r="N672" s="25" t="str">
        <f>IF(I672&lt;&gt;"",SUM($M$10:M672),"")</f>
        <v/>
      </c>
      <c r="O672" s="27" t="str">
        <f t="shared" si="132"/>
        <v/>
      </c>
    </row>
    <row r="673" spans="1:15" x14ac:dyDescent="0.25">
      <c r="A673" s="54" t="str">
        <f t="shared" si="121"/>
        <v/>
      </c>
      <c r="B673" s="6" t="str">
        <f t="shared" si="122"/>
        <v/>
      </c>
      <c r="C673" s="27" t="str">
        <f t="shared" si="123"/>
        <v/>
      </c>
      <c r="D673" s="27" t="str">
        <f t="shared" si="124"/>
        <v/>
      </c>
      <c r="E673" s="27" t="str">
        <f t="shared" si="125"/>
        <v/>
      </c>
      <c r="F673" s="25" t="str">
        <f>IF(A673&lt;&gt;"",SUM($E$10:E673),"")</f>
        <v/>
      </c>
      <c r="G673" s="27" t="str">
        <f t="shared" si="126"/>
        <v/>
      </c>
      <c r="I673" s="54" t="str">
        <f t="shared" si="127"/>
        <v/>
      </c>
      <c r="J673" s="6" t="str">
        <f t="shared" si="128"/>
        <v/>
      </c>
      <c r="K673" s="27" t="str">
        <f t="shared" si="129"/>
        <v/>
      </c>
      <c r="L673" s="27" t="str">
        <f t="shared" si="130"/>
        <v/>
      </c>
      <c r="M673" s="27" t="str">
        <f t="shared" si="131"/>
        <v/>
      </c>
      <c r="N673" s="25" t="str">
        <f>IF(I673&lt;&gt;"",SUM($M$10:M673),"")</f>
        <v/>
      </c>
      <c r="O673" s="27" t="str">
        <f t="shared" si="132"/>
        <v/>
      </c>
    </row>
    <row r="674" spans="1:15" x14ac:dyDescent="0.25">
      <c r="A674" s="54" t="str">
        <f t="shared" si="121"/>
        <v/>
      </c>
      <c r="B674" s="6" t="str">
        <f t="shared" si="122"/>
        <v/>
      </c>
      <c r="C674" s="27" t="str">
        <f t="shared" si="123"/>
        <v/>
      </c>
      <c r="D674" s="27" t="str">
        <f t="shared" si="124"/>
        <v/>
      </c>
      <c r="E674" s="27" t="str">
        <f t="shared" si="125"/>
        <v/>
      </c>
      <c r="F674" s="25" t="str">
        <f>IF(A674&lt;&gt;"",SUM($E$10:E674),"")</f>
        <v/>
      </c>
      <c r="G674" s="27" t="str">
        <f t="shared" si="126"/>
        <v/>
      </c>
      <c r="I674" s="54" t="str">
        <f t="shared" si="127"/>
        <v/>
      </c>
      <c r="J674" s="6" t="str">
        <f t="shared" si="128"/>
        <v/>
      </c>
      <c r="K674" s="27" t="str">
        <f t="shared" si="129"/>
        <v/>
      </c>
      <c r="L674" s="27" t="str">
        <f t="shared" si="130"/>
        <v/>
      </c>
      <c r="M674" s="27" t="str">
        <f t="shared" si="131"/>
        <v/>
      </c>
      <c r="N674" s="25" t="str">
        <f>IF(I674&lt;&gt;"",SUM($M$10:M674),"")</f>
        <v/>
      </c>
      <c r="O674" s="27" t="str">
        <f t="shared" si="132"/>
        <v/>
      </c>
    </row>
    <row r="675" spans="1:15" x14ac:dyDescent="0.25">
      <c r="A675" s="54" t="str">
        <f t="shared" si="121"/>
        <v/>
      </c>
      <c r="B675" s="6" t="str">
        <f t="shared" si="122"/>
        <v/>
      </c>
      <c r="C675" s="27" t="str">
        <f t="shared" si="123"/>
        <v/>
      </c>
      <c r="D675" s="27" t="str">
        <f t="shared" si="124"/>
        <v/>
      </c>
      <c r="E675" s="27" t="str">
        <f t="shared" si="125"/>
        <v/>
      </c>
      <c r="F675" s="25" t="str">
        <f>IF(A675&lt;&gt;"",SUM($E$10:E675),"")</f>
        <v/>
      </c>
      <c r="G675" s="27" t="str">
        <f t="shared" si="126"/>
        <v/>
      </c>
      <c r="I675" s="54" t="str">
        <f t="shared" si="127"/>
        <v/>
      </c>
      <c r="J675" s="6" t="str">
        <f t="shared" si="128"/>
        <v/>
      </c>
      <c r="K675" s="27" t="str">
        <f t="shared" si="129"/>
        <v/>
      </c>
      <c r="L675" s="27" t="str">
        <f t="shared" si="130"/>
        <v/>
      </c>
      <c r="M675" s="27" t="str">
        <f t="shared" si="131"/>
        <v/>
      </c>
      <c r="N675" s="25" t="str">
        <f>IF(I675&lt;&gt;"",SUM($M$10:M675),"")</f>
        <v/>
      </c>
      <c r="O675" s="27" t="str">
        <f t="shared" si="132"/>
        <v/>
      </c>
    </row>
    <row r="676" spans="1:15" x14ac:dyDescent="0.25">
      <c r="A676" s="54" t="str">
        <f t="shared" si="121"/>
        <v/>
      </c>
      <c r="B676" s="6" t="str">
        <f t="shared" si="122"/>
        <v/>
      </c>
      <c r="C676" s="27" t="str">
        <f t="shared" si="123"/>
        <v/>
      </c>
      <c r="D676" s="27" t="str">
        <f t="shared" si="124"/>
        <v/>
      </c>
      <c r="E676" s="27" t="str">
        <f t="shared" si="125"/>
        <v/>
      </c>
      <c r="F676" s="25" t="str">
        <f>IF(A676&lt;&gt;"",SUM($E$10:E676),"")</f>
        <v/>
      </c>
      <c r="G676" s="27" t="str">
        <f t="shared" si="126"/>
        <v/>
      </c>
      <c r="I676" s="54" t="str">
        <f t="shared" si="127"/>
        <v/>
      </c>
      <c r="J676" s="6" t="str">
        <f t="shared" si="128"/>
        <v/>
      </c>
      <c r="K676" s="27" t="str">
        <f t="shared" si="129"/>
        <v/>
      </c>
      <c r="L676" s="27" t="str">
        <f t="shared" si="130"/>
        <v/>
      </c>
      <c r="M676" s="27" t="str">
        <f t="shared" si="131"/>
        <v/>
      </c>
      <c r="N676" s="25" t="str">
        <f>IF(I676&lt;&gt;"",SUM($M$10:M676),"")</f>
        <v/>
      </c>
      <c r="O676" s="27" t="str">
        <f t="shared" si="132"/>
        <v/>
      </c>
    </row>
    <row r="677" spans="1:15" x14ac:dyDescent="0.25">
      <c r="A677" s="54" t="str">
        <f t="shared" si="121"/>
        <v/>
      </c>
      <c r="B677" s="6" t="str">
        <f t="shared" si="122"/>
        <v/>
      </c>
      <c r="C677" s="27" t="str">
        <f t="shared" si="123"/>
        <v/>
      </c>
      <c r="D677" s="27" t="str">
        <f t="shared" si="124"/>
        <v/>
      </c>
      <c r="E677" s="27" t="str">
        <f t="shared" si="125"/>
        <v/>
      </c>
      <c r="F677" s="25" t="str">
        <f>IF(A677&lt;&gt;"",SUM($E$10:E677),"")</f>
        <v/>
      </c>
      <c r="G677" s="27" t="str">
        <f t="shared" si="126"/>
        <v/>
      </c>
      <c r="I677" s="54" t="str">
        <f t="shared" si="127"/>
        <v/>
      </c>
      <c r="J677" s="6" t="str">
        <f t="shared" si="128"/>
        <v/>
      </c>
      <c r="K677" s="27" t="str">
        <f t="shared" si="129"/>
        <v/>
      </c>
      <c r="L677" s="27" t="str">
        <f t="shared" si="130"/>
        <v/>
      </c>
      <c r="M677" s="27" t="str">
        <f t="shared" si="131"/>
        <v/>
      </c>
      <c r="N677" s="25" t="str">
        <f>IF(I677&lt;&gt;"",SUM($M$10:M677),"")</f>
        <v/>
      </c>
      <c r="O677" s="27" t="str">
        <f t="shared" si="132"/>
        <v/>
      </c>
    </row>
    <row r="678" spans="1:15" x14ac:dyDescent="0.25">
      <c r="A678" s="54" t="str">
        <f t="shared" si="121"/>
        <v/>
      </c>
      <c r="B678" s="6" t="str">
        <f t="shared" si="122"/>
        <v/>
      </c>
      <c r="C678" s="27" t="str">
        <f t="shared" si="123"/>
        <v/>
      </c>
      <c r="D678" s="27" t="str">
        <f t="shared" si="124"/>
        <v/>
      </c>
      <c r="E678" s="27" t="str">
        <f t="shared" si="125"/>
        <v/>
      </c>
      <c r="F678" s="25" t="str">
        <f>IF(A678&lt;&gt;"",SUM($E$10:E678),"")</f>
        <v/>
      </c>
      <c r="G678" s="27" t="str">
        <f t="shared" si="126"/>
        <v/>
      </c>
      <c r="I678" s="54" t="str">
        <f t="shared" si="127"/>
        <v/>
      </c>
      <c r="J678" s="6" t="str">
        <f t="shared" si="128"/>
        <v/>
      </c>
      <c r="K678" s="27" t="str">
        <f t="shared" si="129"/>
        <v/>
      </c>
      <c r="L678" s="27" t="str">
        <f t="shared" si="130"/>
        <v/>
      </c>
      <c r="M678" s="27" t="str">
        <f t="shared" si="131"/>
        <v/>
      </c>
      <c r="N678" s="25" t="str">
        <f>IF(I678&lt;&gt;"",SUM($M$10:M678),"")</f>
        <v/>
      </c>
      <c r="O678" s="27" t="str">
        <f t="shared" si="132"/>
        <v/>
      </c>
    </row>
    <row r="679" spans="1:15" x14ac:dyDescent="0.25">
      <c r="A679" s="54" t="str">
        <f t="shared" si="121"/>
        <v/>
      </c>
      <c r="B679" s="6" t="str">
        <f t="shared" si="122"/>
        <v/>
      </c>
      <c r="C679" s="27" t="str">
        <f t="shared" si="123"/>
        <v/>
      </c>
      <c r="D679" s="27" t="str">
        <f t="shared" si="124"/>
        <v/>
      </c>
      <c r="E679" s="27" t="str">
        <f t="shared" si="125"/>
        <v/>
      </c>
      <c r="F679" s="25" t="str">
        <f>IF(A679&lt;&gt;"",SUM($E$10:E679),"")</f>
        <v/>
      </c>
      <c r="G679" s="27" t="str">
        <f t="shared" si="126"/>
        <v/>
      </c>
      <c r="I679" s="54" t="str">
        <f t="shared" si="127"/>
        <v/>
      </c>
      <c r="J679" s="6" t="str">
        <f t="shared" si="128"/>
        <v/>
      </c>
      <c r="K679" s="27" t="str">
        <f t="shared" si="129"/>
        <v/>
      </c>
      <c r="L679" s="27" t="str">
        <f t="shared" si="130"/>
        <v/>
      </c>
      <c r="M679" s="27" t="str">
        <f t="shared" si="131"/>
        <v/>
      </c>
      <c r="N679" s="25" t="str">
        <f>IF(I679&lt;&gt;"",SUM($M$10:M679),"")</f>
        <v/>
      </c>
      <c r="O679" s="27" t="str">
        <f t="shared" si="132"/>
        <v/>
      </c>
    </row>
    <row r="680" spans="1:15" x14ac:dyDescent="0.25">
      <c r="A680" s="54" t="str">
        <f t="shared" si="121"/>
        <v/>
      </c>
      <c r="B680" s="6" t="str">
        <f t="shared" si="122"/>
        <v/>
      </c>
      <c r="C680" s="27" t="str">
        <f t="shared" si="123"/>
        <v/>
      </c>
      <c r="D680" s="27" t="str">
        <f t="shared" si="124"/>
        <v/>
      </c>
      <c r="E680" s="27" t="str">
        <f t="shared" si="125"/>
        <v/>
      </c>
      <c r="F680" s="25" t="str">
        <f>IF(A680&lt;&gt;"",SUM($E$10:E680),"")</f>
        <v/>
      </c>
      <c r="G680" s="27" t="str">
        <f t="shared" si="126"/>
        <v/>
      </c>
      <c r="I680" s="54" t="str">
        <f t="shared" si="127"/>
        <v/>
      </c>
      <c r="J680" s="6" t="str">
        <f t="shared" si="128"/>
        <v/>
      </c>
      <c r="K680" s="27" t="str">
        <f t="shared" si="129"/>
        <v/>
      </c>
      <c r="L680" s="27" t="str">
        <f t="shared" si="130"/>
        <v/>
      </c>
      <c r="M680" s="27" t="str">
        <f t="shared" si="131"/>
        <v/>
      </c>
      <c r="N680" s="25" t="str">
        <f>IF(I680&lt;&gt;"",SUM($M$10:M680),"")</f>
        <v/>
      </c>
      <c r="O680" s="27" t="str">
        <f t="shared" si="132"/>
        <v/>
      </c>
    </row>
    <row r="681" spans="1:15" x14ac:dyDescent="0.25">
      <c r="A681" s="54" t="str">
        <f t="shared" si="121"/>
        <v/>
      </c>
      <c r="B681" s="6" t="str">
        <f t="shared" si="122"/>
        <v/>
      </c>
      <c r="C681" s="27" t="str">
        <f t="shared" si="123"/>
        <v/>
      </c>
      <c r="D681" s="27" t="str">
        <f t="shared" si="124"/>
        <v/>
      </c>
      <c r="E681" s="27" t="str">
        <f t="shared" si="125"/>
        <v/>
      </c>
      <c r="F681" s="25" t="str">
        <f>IF(A681&lt;&gt;"",SUM($E$10:E681),"")</f>
        <v/>
      </c>
      <c r="G681" s="27" t="str">
        <f t="shared" si="126"/>
        <v/>
      </c>
      <c r="I681" s="54" t="str">
        <f t="shared" si="127"/>
        <v/>
      </c>
      <c r="J681" s="6" t="str">
        <f t="shared" si="128"/>
        <v/>
      </c>
      <c r="K681" s="27" t="str">
        <f t="shared" si="129"/>
        <v/>
      </c>
      <c r="L681" s="27" t="str">
        <f t="shared" si="130"/>
        <v/>
      </c>
      <c r="M681" s="27" t="str">
        <f t="shared" si="131"/>
        <v/>
      </c>
      <c r="N681" s="25" t="str">
        <f>IF(I681&lt;&gt;"",SUM($M$10:M681),"")</f>
        <v/>
      </c>
      <c r="O681" s="27" t="str">
        <f t="shared" si="132"/>
        <v/>
      </c>
    </row>
    <row r="682" spans="1:15" x14ac:dyDescent="0.25">
      <c r="A682" s="54" t="str">
        <f t="shared" si="121"/>
        <v/>
      </c>
      <c r="B682" s="6" t="str">
        <f t="shared" si="122"/>
        <v/>
      </c>
      <c r="C682" s="27" t="str">
        <f t="shared" si="123"/>
        <v/>
      </c>
      <c r="D682" s="27" t="str">
        <f t="shared" si="124"/>
        <v/>
      </c>
      <c r="E682" s="27" t="str">
        <f t="shared" si="125"/>
        <v/>
      </c>
      <c r="F682" s="25" t="str">
        <f>IF(A682&lt;&gt;"",SUM($E$10:E682),"")</f>
        <v/>
      </c>
      <c r="G682" s="27" t="str">
        <f t="shared" si="126"/>
        <v/>
      </c>
      <c r="I682" s="54" t="str">
        <f t="shared" si="127"/>
        <v/>
      </c>
      <c r="J682" s="6" t="str">
        <f t="shared" si="128"/>
        <v/>
      </c>
      <c r="K682" s="27" t="str">
        <f t="shared" si="129"/>
        <v/>
      </c>
      <c r="L682" s="27" t="str">
        <f t="shared" si="130"/>
        <v/>
      </c>
      <c r="M682" s="27" t="str">
        <f t="shared" si="131"/>
        <v/>
      </c>
      <c r="N682" s="25" t="str">
        <f>IF(I682&lt;&gt;"",SUM($M$10:M682),"")</f>
        <v/>
      </c>
      <c r="O682" s="27" t="str">
        <f t="shared" si="132"/>
        <v/>
      </c>
    </row>
    <row r="683" spans="1:15" x14ac:dyDescent="0.25">
      <c r="A683" s="54" t="str">
        <f t="shared" si="121"/>
        <v/>
      </c>
      <c r="B683" s="6" t="str">
        <f t="shared" si="122"/>
        <v/>
      </c>
      <c r="C683" s="27" t="str">
        <f t="shared" si="123"/>
        <v/>
      </c>
      <c r="D683" s="27" t="str">
        <f t="shared" si="124"/>
        <v/>
      </c>
      <c r="E683" s="27" t="str">
        <f t="shared" si="125"/>
        <v/>
      </c>
      <c r="F683" s="25" t="str">
        <f>IF(A683&lt;&gt;"",SUM($E$10:E683),"")</f>
        <v/>
      </c>
      <c r="G683" s="27" t="str">
        <f t="shared" si="126"/>
        <v/>
      </c>
      <c r="I683" s="54" t="str">
        <f t="shared" si="127"/>
        <v/>
      </c>
      <c r="J683" s="6" t="str">
        <f t="shared" si="128"/>
        <v/>
      </c>
      <c r="K683" s="27" t="str">
        <f t="shared" si="129"/>
        <v/>
      </c>
      <c r="L683" s="27" t="str">
        <f t="shared" si="130"/>
        <v/>
      </c>
      <c r="M683" s="27" t="str">
        <f t="shared" si="131"/>
        <v/>
      </c>
      <c r="N683" s="25" t="str">
        <f>IF(I683&lt;&gt;"",SUM($M$10:M683),"")</f>
        <v/>
      </c>
      <c r="O683" s="27" t="str">
        <f t="shared" si="132"/>
        <v/>
      </c>
    </row>
    <row r="684" spans="1:15" x14ac:dyDescent="0.25">
      <c r="A684" s="54" t="str">
        <f t="shared" si="121"/>
        <v/>
      </c>
      <c r="B684" s="6" t="str">
        <f t="shared" si="122"/>
        <v/>
      </c>
      <c r="C684" s="27" t="str">
        <f t="shared" si="123"/>
        <v/>
      </c>
      <c r="D684" s="27" t="str">
        <f t="shared" si="124"/>
        <v/>
      </c>
      <c r="E684" s="27" t="str">
        <f t="shared" si="125"/>
        <v/>
      </c>
      <c r="F684" s="25" t="str">
        <f>IF(A684&lt;&gt;"",SUM($E$10:E684),"")</f>
        <v/>
      </c>
      <c r="G684" s="27" t="str">
        <f t="shared" si="126"/>
        <v/>
      </c>
      <c r="I684" s="54" t="str">
        <f t="shared" si="127"/>
        <v/>
      </c>
      <c r="J684" s="6" t="str">
        <f t="shared" si="128"/>
        <v/>
      </c>
      <c r="K684" s="27" t="str">
        <f t="shared" si="129"/>
        <v/>
      </c>
      <c r="L684" s="27" t="str">
        <f t="shared" si="130"/>
        <v/>
      </c>
      <c r="M684" s="27" t="str">
        <f t="shared" si="131"/>
        <v/>
      </c>
      <c r="N684" s="25" t="str">
        <f>IF(I684&lt;&gt;"",SUM($M$10:M684),"")</f>
        <v/>
      </c>
      <c r="O684" s="27" t="str">
        <f t="shared" si="132"/>
        <v/>
      </c>
    </row>
    <row r="685" spans="1:15" x14ac:dyDescent="0.25">
      <c r="A685" s="54" t="str">
        <f t="shared" si="121"/>
        <v/>
      </c>
      <c r="B685" s="6" t="str">
        <f t="shared" si="122"/>
        <v/>
      </c>
      <c r="C685" s="27" t="str">
        <f t="shared" si="123"/>
        <v/>
      </c>
      <c r="D685" s="27" t="str">
        <f t="shared" si="124"/>
        <v/>
      </c>
      <c r="E685" s="27" t="str">
        <f t="shared" si="125"/>
        <v/>
      </c>
      <c r="F685" s="25" t="str">
        <f>IF(A685&lt;&gt;"",SUM($E$10:E685),"")</f>
        <v/>
      </c>
      <c r="G685" s="27" t="str">
        <f t="shared" si="126"/>
        <v/>
      </c>
      <c r="I685" s="54" t="str">
        <f t="shared" si="127"/>
        <v/>
      </c>
      <c r="J685" s="6" t="str">
        <f t="shared" si="128"/>
        <v/>
      </c>
      <c r="K685" s="27" t="str">
        <f t="shared" si="129"/>
        <v/>
      </c>
      <c r="L685" s="27" t="str">
        <f t="shared" si="130"/>
        <v/>
      </c>
      <c r="M685" s="27" t="str">
        <f t="shared" si="131"/>
        <v/>
      </c>
      <c r="N685" s="25" t="str">
        <f>IF(I685&lt;&gt;"",SUM($M$10:M685),"")</f>
        <v/>
      </c>
      <c r="O685" s="27" t="str">
        <f t="shared" si="132"/>
        <v/>
      </c>
    </row>
    <row r="686" spans="1:15" x14ac:dyDescent="0.25">
      <c r="A686" s="54" t="str">
        <f t="shared" si="121"/>
        <v/>
      </c>
      <c r="B686" s="6" t="str">
        <f t="shared" si="122"/>
        <v/>
      </c>
      <c r="C686" s="27" t="str">
        <f t="shared" si="123"/>
        <v/>
      </c>
      <c r="D686" s="27" t="str">
        <f t="shared" si="124"/>
        <v/>
      </c>
      <c r="E686" s="27" t="str">
        <f t="shared" si="125"/>
        <v/>
      </c>
      <c r="F686" s="25" t="str">
        <f>IF(A686&lt;&gt;"",SUM($E$10:E686),"")</f>
        <v/>
      </c>
      <c r="G686" s="27" t="str">
        <f t="shared" si="126"/>
        <v/>
      </c>
      <c r="I686" s="54" t="str">
        <f t="shared" si="127"/>
        <v/>
      </c>
      <c r="J686" s="6" t="str">
        <f t="shared" si="128"/>
        <v/>
      </c>
      <c r="K686" s="27" t="str">
        <f t="shared" si="129"/>
        <v/>
      </c>
      <c r="L686" s="27" t="str">
        <f t="shared" si="130"/>
        <v/>
      </c>
      <c r="M686" s="27" t="str">
        <f t="shared" si="131"/>
        <v/>
      </c>
      <c r="N686" s="25" t="str">
        <f>IF(I686&lt;&gt;"",SUM($M$10:M686),"")</f>
        <v/>
      </c>
      <c r="O686" s="27" t="str">
        <f t="shared" si="132"/>
        <v/>
      </c>
    </row>
    <row r="687" spans="1:15" x14ac:dyDescent="0.25">
      <c r="A687" s="54" t="str">
        <f t="shared" si="121"/>
        <v/>
      </c>
      <c r="B687" s="6" t="str">
        <f t="shared" si="122"/>
        <v/>
      </c>
      <c r="C687" s="27" t="str">
        <f t="shared" si="123"/>
        <v/>
      </c>
      <c r="D687" s="27" t="str">
        <f t="shared" si="124"/>
        <v/>
      </c>
      <c r="E687" s="27" t="str">
        <f t="shared" si="125"/>
        <v/>
      </c>
      <c r="F687" s="25" t="str">
        <f>IF(A687&lt;&gt;"",SUM($E$10:E687),"")</f>
        <v/>
      </c>
      <c r="G687" s="27" t="str">
        <f t="shared" si="126"/>
        <v/>
      </c>
      <c r="I687" s="54" t="str">
        <f t="shared" si="127"/>
        <v/>
      </c>
      <c r="J687" s="6" t="str">
        <f t="shared" si="128"/>
        <v/>
      </c>
      <c r="K687" s="27" t="str">
        <f t="shared" si="129"/>
        <v/>
      </c>
      <c r="L687" s="27" t="str">
        <f t="shared" si="130"/>
        <v/>
      </c>
      <c r="M687" s="27" t="str">
        <f t="shared" si="131"/>
        <v/>
      </c>
      <c r="N687" s="25" t="str">
        <f>IF(I687&lt;&gt;"",SUM($M$10:M687),"")</f>
        <v/>
      </c>
      <c r="O687" s="27" t="str">
        <f t="shared" si="132"/>
        <v/>
      </c>
    </row>
    <row r="688" spans="1:15" x14ac:dyDescent="0.25">
      <c r="A688" s="54" t="str">
        <f t="shared" si="121"/>
        <v/>
      </c>
      <c r="B688" s="6" t="str">
        <f t="shared" si="122"/>
        <v/>
      </c>
      <c r="C688" s="27" t="str">
        <f t="shared" si="123"/>
        <v/>
      </c>
      <c r="D688" s="27" t="str">
        <f t="shared" si="124"/>
        <v/>
      </c>
      <c r="E688" s="27" t="str">
        <f t="shared" si="125"/>
        <v/>
      </c>
      <c r="F688" s="25" t="str">
        <f>IF(A688&lt;&gt;"",SUM($E$10:E688),"")</f>
        <v/>
      </c>
      <c r="G688" s="27" t="str">
        <f t="shared" si="126"/>
        <v/>
      </c>
      <c r="I688" s="54" t="str">
        <f t="shared" si="127"/>
        <v/>
      </c>
      <c r="J688" s="6" t="str">
        <f t="shared" si="128"/>
        <v/>
      </c>
      <c r="K688" s="27" t="str">
        <f t="shared" si="129"/>
        <v/>
      </c>
      <c r="L688" s="27" t="str">
        <f t="shared" si="130"/>
        <v/>
      </c>
      <c r="M688" s="27" t="str">
        <f t="shared" si="131"/>
        <v/>
      </c>
      <c r="N688" s="25" t="str">
        <f>IF(I688&lt;&gt;"",SUM($M$10:M688),"")</f>
        <v/>
      </c>
      <c r="O688" s="27" t="str">
        <f t="shared" si="132"/>
        <v/>
      </c>
    </row>
    <row r="689" spans="1:15" x14ac:dyDescent="0.25">
      <c r="A689" s="54" t="str">
        <f t="shared" si="121"/>
        <v/>
      </c>
      <c r="B689" s="6" t="str">
        <f t="shared" si="122"/>
        <v/>
      </c>
      <c r="C689" s="27" t="str">
        <f t="shared" si="123"/>
        <v/>
      </c>
      <c r="D689" s="27" t="str">
        <f t="shared" si="124"/>
        <v/>
      </c>
      <c r="E689" s="27" t="str">
        <f t="shared" si="125"/>
        <v/>
      </c>
      <c r="F689" s="25" t="str">
        <f>IF(A689&lt;&gt;"",SUM($E$10:E689),"")</f>
        <v/>
      </c>
      <c r="G689" s="27" t="str">
        <f t="shared" si="126"/>
        <v/>
      </c>
      <c r="I689" s="54" t="str">
        <f t="shared" si="127"/>
        <v/>
      </c>
      <c r="J689" s="6" t="str">
        <f t="shared" si="128"/>
        <v/>
      </c>
      <c r="K689" s="27" t="str">
        <f t="shared" si="129"/>
        <v/>
      </c>
      <c r="L689" s="27" t="str">
        <f t="shared" si="130"/>
        <v/>
      </c>
      <c r="M689" s="27" t="str">
        <f t="shared" si="131"/>
        <v/>
      </c>
      <c r="N689" s="25" t="str">
        <f>IF(I689&lt;&gt;"",SUM($M$10:M689),"")</f>
        <v/>
      </c>
      <c r="O689" s="27" t="str">
        <f t="shared" si="132"/>
        <v/>
      </c>
    </row>
    <row r="690" spans="1:15" x14ac:dyDescent="0.25">
      <c r="A690" s="54" t="str">
        <f t="shared" si="121"/>
        <v/>
      </c>
      <c r="B690" s="6" t="str">
        <f t="shared" si="122"/>
        <v/>
      </c>
      <c r="C690" s="27" t="str">
        <f t="shared" si="123"/>
        <v/>
      </c>
      <c r="D690" s="27" t="str">
        <f t="shared" si="124"/>
        <v/>
      </c>
      <c r="E690" s="27" t="str">
        <f t="shared" si="125"/>
        <v/>
      </c>
      <c r="F690" s="25" t="str">
        <f>IF(A690&lt;&gt;"",SUM($E$10:E690),"")</f>
        <v/>
      </c>
      <c r="G690" s="27" t="str">
        <f t="shared" si="126"/>
        <v/>
      </c>
      <c r="I690" s="54" t="str">
        <f t="shared" si="127"/>
        <v/>
      </c>
      <c r="J690" s="6" t="str">
        <f t="shared" si="128"/>
        <v/>
      </c>
      <c r="K690" s="27" t="str">
        <f t="shared" si="129"/>
        <v/>
      </c>
      <c r="L690" s="27" t="str">
        <f t="shared" si="130"/>
        <v/>
      </c>
      <c r="M690" s="27" t="str">
        <f t="shared" si="131"/>
        <v/>
      </c>
      <c r="N690" s="25" t="str">
        <f>IF(I690&lt;&gt;"",SUM($M$10:M690),"")</f>
        <v/>
      </c>
      <c r="O690" s="27" t="str">
        <f t="shared" si="132"/>
        <v/>
      </c>
    </row>
    <row r="691" spans="1:15" x14ac:dyDescent="0.25">
      <c r="A691" s="54" t="str">
        <f t="shared" si="121"/>
        <v/>
      </c>
      <c r="B691" s="6" t="str">
        <f t="shared" si="122"/>
        <v/>
      </c>
      <c r="C691" s="27" t="str">
        <f t="shared" si="123"/>
        <v/>
      </c>
      <c r="D691" s="27" t="str">
        <f t="shared" si="124"/>
        <v/>
      </c>
      <c r="E691" s="27" t="str">
        <f t="shared" si="125"/>
        <v/>
      </c>
      <c r="F691" s="25" t="str">
        <f>IF(A691&lt;&gt;"",SUM($E$10:E691),"")</f>
        <v/>
      </c>
      <c r="G691" s="27" t="str">
        <f t="shared" si="126"/>
        <v/>
      </c>
      <c r="I691" s="54" t="str">
        <f t="shared" si="127"/>
        <v/>
      </c>
      <c r="J691" s="6" t="str">
        <f t="shared" si="128"/>
        <v/>
      </c>
      <c r="K691" s="27" t="str">
        <f t="shared" si="129"/>
        <v/>
      </c>
      <c r="L691" s="27" t="str">
        <f t="shared" si="130"/>
        <v/>
      </c>
      <c r="M691" s="27" t="str">
        <f t="shared" si="131"/>
        <v/>
      </c>
      <c r="N691" s="25" t="str">
        <f>IF(I691&lt;&gt;"",SUM($M$10:M691),"")</f>
        <v/>
      </c>
      <c r="O691" s="27" t="str">
        <f t="shared" si="132"/>
        <v/>
      </c>
    </row>
    <row r="692" spans="1:15" x14ac:dyDescent="0.25">
      <c r="A692" s="54" t="str">
        <f t="shared" si="121"/>
        <v/>
      </c>
      <c r="B692" s="6" t="str">
        <f t="shared" si="122"/>
        <v/>
      </c>
      <c r="C692" s="27" t="str">
        <f t="shared" si="123"/>
        <v/>
      </c>
      <c r="D692" s="27" t="str">
        <f t="shared" si="124"/>
        <v/>
      </c>
      <c r="E692" s="27" t="str">
        <f t="shared" si="125"/>
        <v/>
      </c>
      <c r="F692" s="25" t="str">
        <f>IF(A692&lt;&gt;"",SUM($E$10:E692),"")</f>
        <v/>
      </c>
      <c r="G692" s="27" t="str">
        <f t="shared" si="126"/>
        <v/>
      </c>
      <c r="I692" s="54" t="str">
        <f t="shared" si="127"/>
        <v/>
      </c>
      <c r="J692" s="6" t="str">
        <f t="shared" si="128"/>
        <v/>
      </c>
      <c r="K692" s="27" t="str">
        <f t="shared" si="129"/>
        <v/>
      </c>
      <c r="L692" s="27" t="str">
        <f t="shared" si="130"/>
        <v/>
      </c>
      <c r="M692" s="27" t="str">
        <f t="shared" si="131"/>
        <v/>
      </c>
      <c r="N692" s="25" t="str">
        <f>IF(I692&lt;&gt;"",SUM($M$10:M692),"")</f>
        <v/>
      </c>
      <c r="O692" s="27" t="str">
        <f t="shared" si="132"/>
        <v/>
      </c>
    </row>
    <row r="693" spans="1:15" x14ac:dyDescent="0.25">
      <c r="A693" s="54" t="str">
        <f t="shared" si="121"/>
        <v/>
      </c>
      <c r="B693" s="6" t="str">
        <f t="shared" si="122"/>
        <v/>
      </c>
      <c r="C693" s="27" t="str">
        <f t="shared" si="123"/>
        <v/>
      </c>
      <c r="D693" s="27" t="str">
        <f t="shared" si="124"/>
        <v/>
      </c>
      <c r="E693" s="27" t="str">
        <f t="shared" si="125"/>
        <v/>
      </c>
      <c r="F693" s="25" t="str">
        <f>IF(A693&lt;&gt;"",SUM($E$10:E693),"")</f>
        <v/>
      </c>
      <c r="G693" s="27" t="str">
        <f t="shared" si="126"/>
        <v/>
      </c>
      <c r="I693" s="54" t="str">
        <f t="shared" si="127"/>
        <v/>
      </c>
      <c r="J693" s="6" t="str">
        <f t="shared" si="128"/>
        <v/>
      </c>
      <c r="K693" s="27" t="str">
        <f t="shared" si="129"/>
        <v/>
      </c>
      <c r="L693" s="27" t="str">
        <f t="shared" si="130"/>
        <v/>
      </c>
      <c r="M693" s="27" t="str">
        <f t="shared" si="131"/>
        <v/>
      </c>
      <c r="N693" s="25" t="str">
        <f>IF(I693&lt;&gt;"",SUM($M$10:M693),"")</f>
        <v/>
      </c>
      <c r="O693" s="27" t="str">
        <f t="shared" si="132"/>
        <v/>
      </c>
    </row>
    <row r="694" spans="1:15" x14ac:dyDescent="0.25">
      <c r="A694" s="54" t="str">
        <f t="shared" si="121"/>
        <v/>
      </c>
      <c r="B694" s="6" t="str">
        <f t="shared" si="122"/>
        <v/>
      </c>
      <c r="C694" s="27" t="str">
        <f t="shared" si="123"/>
        <v/>
      </c>
      <c r="D694" s="27" t="str">
        <f t="shared" si="124"/>
        <v/>
      </c>
      <c r="E694" s="27" t="str">
        <f t="shared" si="125"/>
        <v/>
      </c>
      <c r="F694" s="25" t="str">
        <f>IF(A694&lt;&gt;"",SUM($E$10:E694),"")</f>
        <v/>
      </c>
      <c r="G694" s="27" t="str">
        <f t="shared" si="126"/>
        <v/>
      </c>
      <c r="I694" s="54" t="str">
        <f t="shared" si="127"/>
        <v/>
      </c>
      <c r="J694" s="6" t="str">
        <f t="shared" si="128"/>
        <v/>
      </c>
      <c r="K694" s="27" t="str">
        <f t="shared" si="129"/>
        <v/>
      </c>
      <c r="L694" s="27" t="str">
        <f t="shared" si="130"/>
        <v/>
      </c>
      <c r="M694" s="27" t="str">
        <f t="shared" si="131"/>
        <v/>
      </c>
      <c r="N694" s="25" t="str">
        <f>IF(I694&lt;&gt;"",SUM($M$10:M694),"")</f>
        <v/>
      </c>
      <c r="O694" s="27" t="str">
        <f t="shared" si="132"/>
        <v/>
      </c>
    </row>
    <row r="695" spans="1:15" x14ac:dyDescent="0.25">
      <c r="A695" s="54" t="str">
        <f t="shared" si="121"/>
        <v/>
      </c>
      <c r="B695" s="6" t="str">
        <f t="shared" si="122"/>
        <v/>
      </c>
      <c r="C695" s="27" t="str">
        <f t="shared" si="123"/>
        <v/>
      </c>
      <c r="D695" s="27" t="str">
        <f t="shared" si="124"/>
        <v/>
      </c>
      <c r="E695" s="27" t="str">
        <f t="shared" si="125"/>
        <v/>
      </c>
      <c r="F695" s="25" t="str">
        <f>IF(A695&lt;&gt;"",SUM($E$10:E695),"")</f>
        <v/>
      </c>
      <c r="G695" s="27" t="str">
        <f t="shared" si="126"/>
        <v/>
      </c>
      <c r="I695" s="54" t="str">
        <f t="shared" si="127"/>
        <v/>
      </c>
      <c r="J695" s="6" t="str">
        <f t="shared" si="128"/>
        <v/>
      </c>
      <c r="K695" s="27" t="str">
        <f t="shared" si="129"/>
        <v/>
      </c>
      <c r="L695" s="27" t="str">
        <f t="shared" si="130"/>
        <v/>
      </c>
      <c r="M695" s="27" t="str">
        <f t="shared" si="131"/>
        <v/>
      </c>
      <c r="N695" s="25" t="str">
        <f>IF(I695&lt;&gt;"",SUM($M$10:M695),"")</f>
        <v/>
      </c>
      <c r="O695" s="27" t="str">
        <f t="shared" si="132"/>
        <v/>
      </c>
    </row>
    <row r="696" spans="1:15" x14ac:dyDescent="0.25">
      <c r="A696" s="54" t="str">
        <f t="shared" si="121"/>
        <v/>
      </c>
      <c r="B696" s="6" t="str">
        <f t="shared" si="122"/>
        <v/>
      </c>
      <c r="C696" s="27" t="str">
        <f t="shared" si="123"/>
        <v/>
      </c>
      <c r="D696" s="27" t="str">
        <f t="shared" si="124"/>
        <v/>
      </c>
      <c r="E696" s="27" t="str">
        <f t="shared" si="125"/>
        <v/>
      </c>
      <c r="F696" s="25" t="str">
        <f>IF(A696&lt;&gt;"",SUM($E$10:E696),"")</f>
        <v/>
      </c>
      <c r="G696" s="27" t="str">
        <f t="shared" si="126"/>
        <v/>
      </c>
      <c r="I696" s="54" t="str">
        <f t="shared" si="127"/>
        <v/>
      </c>
      <c r="J696" s="6" t="str">
        <f t="shared" si="128"/>
        <v/>
      </c>
      <c r="K696" s="27" t="str">
        <f t="shared" si="129"/>
        <v/>
      </c>
      <c r="L696" s="27" t="str">
        <f t="shared" si="130"/>
        <v/>
      </c>
      <c r="M696" s="27" t="str">
        <f t="shared" si="131"/>
        <v/>
      </c>
      <c r="N696" s="25" t="str">
        <f>IF(I696&lt;&gt;"",SUM($M$10:M696),"")</f>
        <v/>
      </c>
      <c r="O696" s="27" t="str">
        <f t="shared" si="132"/>
        <v/>
      </c>
    </row>
    <row r="697" spans="1:15" x14ac:dyDescent="0.25">
      <c r="A697" s="54" t="str">
        <f t="shared" si="121"/>
        <v/>
      </c>
      <c r="B697" s="6" t="str">
        <f t="shared" si="122"/>
        <v/>
      </c>
      <c r="C697" s="27" t="str">
        <f t="shared" si="123"/>
        <v/>
      </c>
      <c r="D697" s="27" t="str">
        <f t="shared" si="124"/>
        <v/>
      </c>
      <c r="E697" s="27" t="str">
        <f t="shared" si="125"/>
        <v/>
      </c>
      <c r="F697" s="25" t="str">
        <f>IF(A697&lt;&gt;"",SUM($E$10:E697),"")</f>
        <v/>
      </c>
      <c r="G697" s="27" t="str">
        <f t="shared" si="126"/>
        <v/>
      </c>
      <c r="I697" s="54" t="str">
        <f t="shared" si="127"/>
        <v/>
      </c>
      <c r="J697" s="6" t="str">
        <f t="shared" si="128"/>
        <v/>
      </c>
      <c r="K697" s="27" t="str">
        <f t="shared" si="129"/>
        <v/>
      </c>
      <c r="L697" s="27" t="str">
        <f t="shared" si="130"/>
        <v/>
      </c>
      <c r="M697" s="27" t="str">
        <f t="shared" si="131"/>
        <v/>
      </c>
      <c r="N697" s="25" t="str">
        <f>IF(I697&lt;&gt;"",SUM($M$10:M697),"")</f>
        <v/>
      </c>
      <c r="O697" s="27" t="str">
        <f t="shared" si="132"/>
        <v/>
      </c>
    </row>
    <row r="698" spans="1:15" x14ac:dyDescent="0.25">
      <c r="A698" s="54" t="str">
        <f t="shared" si="121"/>
        <v/>
      </c>
      <c r="B698" s="6" t="str">
        <f t="shared" si="122"/>
        <v/>
      </c>
      <c r="C698" s="27" t="str">
        <f t="shared" si="123"/>
        <v/>
      </c>
      <c r="D698" s="27" t="str">
        <f t="shared" si="124"/>
        <v/>
      </c>
      <c r="E698" s="27" t="str">
        <f t="shared" si="125"/>
        <v/>
      </c>
      <c r="F698" s="25" t="str">
        <f>IF(A698&lt;&gt;"",SUM($E$10:E698),"")</f>
        <v/>
      </c>
      <c r="G698" s="27" t="str">
        <f t="shared" si="126"/>
        <v/>
      </c>
      <c r="I698" s="54" t="str">
        <f t="shared" si="127"/>
        <v/>
      </c>
      <c r="J698" s="6" t="str">
        <f t="shared" si="128"/>
        <v/>
      </c>
      <c r="K698" s="27" t="str">
        <f t="shared" si="129"/>
        <v/>
      </c>
      <c r="L698" s="27" t="str">
        <f t="shared" si="130"/>
        <v/>
      </c>
      <c r="M698" s="27" t="str">
        <f t="shared" si="131"/>
        <v/>
      </c>
      <c r="N698" s="25" t="str">
        <f>IF(I698&lt;&gt;"",SUM($M$10:M698),"")</f>
        <v/>
      </c>
      <c r="O698" s="27" t="str">
        <f t="shared" si="132"/>
        <v/>
      </c>
    </row>
    <row r="699" spans="1:15" x14ac:dyDescent="0.25">
      <c r="A699" s="54" t="str">
        <f t="shared" si="121"/>
        <v/>
      </c>
      <c r="B699" s="6" t="str">
        <f t="shared" si="122"/>
        <v/>
      </c>
      <c r="C699" s="27" t="str">
        <f t="shared" si="123"/>
        <v/>
      </c>
      <c r="D699" s="27" t="str">
        <f t="shared" si="124"/>
        <v/>
      </c>
      <c r="E699" s="27" t="str">
        <f t="shared" si="125"/>
        <v/>
      </c>
      <c r="F699" s="25" t="str">
        <f>IF(A699&lt;&gt;"",SUM($E$10:E699),"")</f>
        <v/>
      </c>
      <c r="G699" s="27" t="str">
        <f t="shared" si="126"/>
        <v/>
      </c>
      <c r="I699" s="54" t="str">
        <f t="shared" si="127"/>
        <v/>
      </c>
      <c r="J699" s="6" t="str">
        <f t="shared" si="128"/>
        <v/>
      </c>
      <c r="K699" s="27" t="str">
        <f t="shared" si="129"/>
        <v/>
      </c>
      <c r="L699" s="27" t="str">
        <f t="shared" si="130"/>
        <v/>
      </c>
      <c r="M699" s="27" t="str">
        <f t="shared" si="131"/>
        <v/>
      </c>
      <c r="N699" s="25" t="str">
        <f>IF(I699&lt;&gt;"",SUM($M$10:M699),"")</f>
        <v/>
      </c>
      <c r="O699" s="27" t="str">
        <f t="shared" si="132"/>
        <v/>
      </c>
    </row>
    <row r="700" spans="1:15" x14ac:dyDescent="0.25">
      <c r="A700" s="54" t="str">
        <f t="shared" si="121"/>
        <v/>
      </c>
      <c r="B700" s="6" t="str">
        <f t="shared" si="122"/>
        <v/>
      </c>
      <c r="C700" s="27" t="str">
        <f t="shared" si="123"/>
        <v/>
      </c>
      <c r="D700" s="27" t="str">
        <f t="shared" si="124"/>
        <v/>
      </c>
      <c r="E700" s="27" t="str">
        <f t="shared" si="125"/>
        <v/>
      </c>
      <c r="F700" s="25" t="str">
        <f>IF(A700&lt;&gt;"",SUM($E$10:E700),"")</f>
        <v/>
      </c>
      <c r="G700" s="27" t="str">
        <f t="shared" si="126"/>
        <v/>
      </c>
      <c r="I700" s="54" t="str">
        <f t="shared" si="127"/>
        <v/>
      </c>
      <c r="J700" s="6" t="str">
        <f t="shared" si="128"/>
        <v/>
      </c>
      <c r="K700" s="27" t="str">
        <f t="shared" si="129"/>
        <v/>
      </c>
      <c r="L700" s="27" t="str">
        <f t="shared" si="130"/>
        <v/>
      </c>
      <c r="M700" s="27" t="str">
        <f t="shared" si="131"/>
        <v/>
      </c>
      <c r="N700" s="25" t="str">
        <f>IF(I700&lt;&gt;"",SUM($M$10:M700),"")</f>
        <v/>
      </c>
      <c r="O700" s="27" t="str">
        <f t="shared" si="132"/>
        <v/>
      </c>
    </row>
    <row r="701" spans="1:15" x14ac:dyDescent="0.25">
      <c r="A701" s="54" t="str">
        <f t="shared" si="121"/>
        <v/>
      </c>
      <c r="B701" s="6" t="str">
        <f t="shared" si="122"/>
        <v/>
      </c>
      <c r="C701" s="27" t="str">
        <f t="shared" si="123"/>
        <v/>
      </c>
      <c r="D701" s="27" t="str">
        <f t="shared" si="124"/>
        <v/>
      </c>
      <c r="E701" s="27" t="str">
        <f t="shared" si="125"/>
        <v/>
      </c>
      <c r="F701" s="25" t="str">
        <f>IF(A701&lt;&gt;"",SUM($E$10:E701),"")</f>
        <v/>
      </c>
      <c r="G701" s="27" t="str">
        <f t="shared" si="126"/>
        <v/>
      </c>
      <c r="I701" s="54" t="str">
        <f t="shared" si="127"/>
        <v/>
      </c>
      <c r="J701" s="6" t="str">
        <f t="shared" si="128"/>
        <v/>
      </c>
      <c r="K701" s="27" t="str">
        <f t="shared" si="129"/>
        <v/>
      </c>
      <c r="L701" s="27" t="str">
        <f t="shared" si="130"/>
        <v/>
      </c>
      <c r="M701" s="27" t="str">
        <f t="shared" si="131"/>
        <v/>
      </c>
      <c r="N701" s="25" t="str">
        <f>IF(I701&lt;&gt;"",SUM($M$10:M701),"")</f>
        <v/>
      </c>
      <c r="O701" s="27" t="str">
        <f t="shared" si="132"/>
        <v/>
      </c>
    </row>
    <row r="702" spans="1:15" x14ac:dyDescent="0.25">
      <c r="A702" s="54" t="str">
        <f t="shared" si="121"/>
        <v/>
      </c>
      <c r="B702" s="6" t="str">
        <f t="shared" si="122"/>
        <v/>
      </c>
      <c r="C702" s="27" t="str">
        <f t="shared" si="123"/>
        <v/>
      </c>
      <c r="D702" s="27" t="str">
        <f t="shared" si="124"/>
        <v/>
      </c>
      <c r="E702" s="27" t="str">
        <f t="shared" si="125"/>
        <v/>
      </c>
      <c r="F702" s="25" t="str">
        <f>IF(A702&lt;&gt;"",SUM($E$10:E702),"")</f>
        <v/>
      </c>
      <c r="G702" s="27" t="str">
        <f t="shared" si="126"/>
        <v/>
      </c>
      <c r="I702" s="54" t="str">
        <f t="shared" si="127"/>
        <v/>
      </c>
      <c r="J702" s="6" t="str">
        <f t="shared" si="128"/>
        <v/>
      </c>
      <c r="K702" s="27" t="str">
        <f t="shared" si="129"/>
        <v/>
      </c>
      <c r="L702" s="27" t="str">
        <f t="shared" si="130"/>
        <v/>
      </c>
      <c r="M702" s="27" t="str">
        <f t="shared" si="131"/>
        <v/>
      </c>
      <c r="N702" s="25" t="str">
        <f>IF(I702&lt;&gt;"",SUM($M$10:M702),"")</f>
        <v/>
      </c>
      <c r="O702" s="27" t="str">
        <f t="shared" si="132"/>
        <v/>
      </c>
    </row>
    <row r="703" spans="1:15" x14ac:dyDescent="0.25">
      <c r="A703" s="54" t="str">
        <f t="shared" si="121"/>
        <v/>
      </c>
      <c r="B703" s="6" t="str">
        <f t="shared" si="122"/>
        <v/>
      </c>
      <c r="C703" s="27" t="str">
        <f t="shared" si="123"/>
        <v/>
      </c>
      <c r="D703" s="27" t="str">
        <f t="shared" si="124"/>
        <v/>
      </c>
      <c r="E703" s="27" t="str">
        <f t="shared" si="125"/>
        <v/>
      </c>
      <c r="F703" s="25" t="str">
        <f>IF(A703&lt;&gt;"",SUM($E$10:E703),"")</f>
        <v/>
      </c>
      <c r="G703" s="27" t="str">
        <f t="shared" si="126"/>
        <v/>
      </c>
      <c r="I703" s="54" t="str">
        <f t="shared" si="127"/>
        <v/>
      </c>
      <c r="J703" s="6" t="str">
        <f t="shared" si="128"/>
        <v/>
      </c>
      <c r="K703" s="27" t="str">
        <f t="shared" si="129"/>
        <v/>
      </c>
      <c r="L703" s="27" t="str">
        <f t="shared" si="130"/>
        <v/>
      </c>
      <c r="M703" s="27" t="str">
        <f t="shared" si="131"/>
        <v/>
      </c>
      <c r="N703" s="25" t="str">
        <f>IF(I703&lt;&gt;"",SUM($M$10:M703),"")</f>
        <v/>
      </c>
      <c r="O703" s="27" t="str">
        <f t="shared" si="132"/>
        <v/>
      </c>
    </row>
    <row r="704" spans="1:15" x14ac:dyDescent="0.25">
      <c r="A704" s="54" t="str">
        <f t="shared" si="121"/>
        <v/>
      </c>
      <c r="B704" s="6" t="str">
        <f t="shared" si="122"/>
        <v/>
      </c>
      <c r="C704" s="27" t="str">
        <f t="shared" si="123"/>
        <v/>
      </c>
      <c r="D704" s="27" t="str">
        <f t="shared" si="124"/>
        <v/>
      </c>
      <c r="E704" s="27" t="str">
        <f t="shared" si="125"/>
        <v/>
      </c>
      <c r="F704" s="25" t="str">
        <f>IF(A704&lt;&gt;"",SUM($E$10:E704),"")</f>
        <v/>
      </c>
      <c r="G704" s="27" t="str">
        <f t="shared" si="126"/>
        <v/>
      </c>
      <c r="I704" s="54" t="str">
        <f t="shared" si="127"/>
        <v/>
      </c>
      <c r="J704" s="6" t="str">
        <f t="shared" si="128"/>
        <v/>
      </c>
      <c r="K704" s="27" t="str">
        <f t="shared" si="129"/>
        <v/>
      </c>
      <c r="L704" s="27" t="str">
        <f t="shared" si="130"/>
        <v/>
      </c>
      <c r="M704" s="27" t="str">
        <f t="shared" si="131"/>
        <v/>
      </c>
      <c r="N704" s="25" t="str">
        <f>IF(I704&lt;&gt;"",SUM($M$10:M704),"")</f>
        <v/>
      </c>
      <c r="O704" s="27" t="str">
        <f t="shared" si="132"/>
        <v/>
      </c>
    </row>
    <row r="705" spans="1:15" x14ac:dyDescent="0.25">
      <c r="A705" s="54" t="str">
        <f t="shared" si="121"/>
        <v/>
      </c>
      <c r="B705" s="6" t="str">
        <f t="shared" si="122"/>
        <v/>
      </c>
      <c r="C705" s="27" t="str">
        <f t="shared" si="123"/>
        <v/>
      </c>
      <c r="D705" s="27" t="str">
        <f t="shared" si="124"/>
        <v/>
      </c>
      <c r="E705" s="27" t="str">
        <f t="shared" si="125"/>
        <v/>
      </c>
      <c r="F705" s="25" t="str">
        <f>IF(A705&lt;&gt;"",SUM($E$10:E705),"")</f>
        <v/>
      </c>
      <c r="G705" s="27" t="str">
        <f t="shared" si="126"/>
        <v/>
      </c>
      <c r="I705" s="54" t="str">
        <f t="shared" si="127"/>
        <v/>
      </c>
      <c r="J705" s="6" t="str">
        <f t="shared" si="128"/>
        <v/>
      </c>
      <c r="K705" s="27" t="str">
        <f t="shared" si="129"/>
        <v/>
      </c>
      <c r="L705" s="27" t="str">
        <f t="shared" si="130"/>
        <v/>
      </c>
      <c r="M705" s="27" t="str">
        <f t="shared" si="131"/>
        <v/>
      </c>
      <c r="N705" s="25" t="str">
        <f>IF(I705&lt;&gt;"",SUM($M$10:M705),"")</f>
        <v/>
      </c>
      <c r="O705" s="27" t="str">
        <f t="shared" si="132"/>
        <v/>
      </c>
    </row>
    <row r="706" spans="1:15" x14ac:dyDescent="0.25">
      <c r="A706" s="54" t="str">
        <f t="shared" si="121"/>
        <v/>
      </c>
      <c r="B706" s="6" t="str">
        <f t="shared" si="122"/>
        <v/>
      </c>
      <c r="C706" s="27" t="str">
        <f t="shared" si="123"/>
        <v/>
      </c>
      <c r="D706" s="27" t="str">
        <f t="shared" si="124"/>
        <v/>
      </c>
      <c r="E706" s="27" t="str">
        <f t="shared" si="125"/>
        <v/>
      </c>
      <c r="F706" s="25" t="str">
        <f>IF(A706&lt;&gt;"",SUM($E$10:E706),"")</f>
        <v/>
      </c>
      <c r="G706" s="27" t="str">
        <f t="shared" si="126"/>
        <v/>
      </c>
      <c r="I706" s="54" t="str">
        <f t="shared" si="127"/>
        <v/>
      </c>
      <c r="J706" s="6" t="str">
        <f t="shared" si="128"/>
        <v/>
      </c>
      <c r="K706" s="27" t="str">
        <f t="shared" si="129"/>
        <v/>
      </c>
      <c r="L706" s="27" t="str">
        <f t="shared" si="130"/>
        <v/>
      </c>
      <c r="M706" s="27" t="str">
        <f t="shared" si="131"/>
        <v/>
      </c>
      <c r="N706" s="25" t="str">
        <f>IF(I706&lt;&gt;"",SUM($M$10:M706),"")</f>
        <v/>
      </c>
      <c r="O706" s="27" t="str">
        <f t="shared" si="132"/>
        <v/>
      </c>
    </row>
    <row r="707" spans="1:15" x14ac:dyDescent="0.25">
      <c r="A707" s="54" t="str">
        <f t="shared" si="121"/>
        <v/>
      </c>
      <c r="B707" s="6" t="str">
        <f t="shared" si="122"/>
        <v/>
      </c>
      <c r="C707" s="27" t="str">
        <f t="shared" si="123"/>
        <v/>
      </c>
      <c r="D707" s="27" t="str">
        <f t="shared" si="124"/>
        <v/>
      </c>
      <c r="E707" s="27" t="str">
        <f t="shared" si="125"/>
        <v/>
      </c>
      <c r="F707" s="25" t="str">
        <f>IF(A707&lt;&gt;"",SUM($E$10:E707),"")</f>
        <v/>
      </c>
      <c r="G707" s="27" t="str">
        <f t="shared" si="126"/>
        <v/>
      </c>
      <c r="I707" s="54" t="str">
        <f t="shared" si="127"/>
        <v/>
      </c>
      <c r="J707" s="6" t="str">
        <f t="shared" si="128"/>
        <v/>
      </c>
      <c r="K707" s="27" t="str">
        <f t="shared" si="129"/>
        <v/>
      </c>
      <c r="L707" s="27" t="str">
        <f t="shared" si="130"/>
        <v/>
      </c>
      <c r="M707" s="27" t="str">
        <f t="shared" si="131"/>
        <v/>
      </c>
      <c r="N707" s="25" t="str">
        <f>IF(I707&lt;&gt;"",SUM($M$10:M707),"")</f>
        <v/>
      </c>
      <c r="O707" s="27" t="str">
        <f t="shared" si="132"/>
        <v/>
      </c>
    </row>
    <row r="708" spans="1:15" x14ac:dyDescent="0.25">
      <c r="A708" s="54" t="str">
        <f t="shared" si="121"/>
        <v/>
      </c>
      <c r="B708" s="6" t="str">
        <f t="shared" si="122"/>
        <v/>
      </c>
      <c r="C708" s="27" t="str">
        <f t="shared" si="123"/>
        <v/>
      </c>
      <c r="D708" s="27" t="str">
        <f t="shared" si="124"/>
        <v/>
      </c>
      <c r="E708" s="27" t="str">
        <f t="shared" si="125"/>
        <v/>
      </c>
      <c r="F708" s="25" t="str">
        <f>IF(A708&lt;&gt;"",SUM($E$10:E708),"")</f>
        <v/>
      </c>
      <c r="G708" s="27" t="str">
        <f t="shared" si="126"/>
        <v/>
      </c>
      <c r="I708" s="54" t="str">
        <f t="shared" si="127"/>
        <v/>
      </c>
      <c r="J708" s="6" t="str">
        <f t="shared" si="128"/>
        <v/>
      </c>
      <c r="K708" s="27" t="str">
        <f t="shared" si="129"/>
        <v/>
      </c>
      <c r="L708" s="27" t="str">
        <f t="shared" si="130"/>
        <v/>
      </c>
      <c r="M708" s="27" t="str">
        <f t="shared" si="131"/>
        <v/>
      </c>
      <c r="N708" s="25" t="str">
        <f>IF(I708&lt;&gt;"",SUM($M$10:M708),"")</f>
        <v/>
      </c>
      <c r="O708" s="27" t="str">
        <f t="shared" si="132"/>
        <v/>
      </c>
    </row>
    <row r="709" spans="1:15" x14ac:dyDescent="0.25">
      <c r="A709" s="54" t="str">
        <f t="shared" si="121"/>
        <v/>
      </c>
      <c r="B709" s="6" t="str">
        <f t="shared" si="122"/>
        <v/>
      </c>
      <c r="C709" s="27" t="str">
        <f t="shared" si="123"/>
        <v/>
      </c>
      <c r="D709" s="27" t="str">
        <f t="shared" si="124"/>
        <v/>
      </c>
      <c r="E709" s="27" t="str">
        <f t="shared" si="125"/>
        <v/>
      </c>
      <c r="F709" s="25" t="str">
        <f>IF(A709&lt;&gt;"",SUM($E$10:E709),"")</f>
        <v/>
      </c>
      <c r="G709" s="27" t="str">
        <f t="shared" si="126"/>
        <v/>
      </c>
      <c r="I709" s="54" t="str">
        <f t="shared" si="127"/>
        <v/>
      </c>
      <c r="J709" s="6" t="str">
        <f t="shared" si="128"/>
        <v/>
      </c>
      <c r="K709" s="27" t="str">
        <f t="shared" si="129"/>
        <v/>
      </c>
      <c r="L709" s="27" t="str">
        <f t="shared" si="130"/>
        <v/>
      </c>
      <c r="M709" s="27" t="str">
        <f t="shared" si="131"/>
        <v/>
      </c>
      <c r="N709" s="25" t="str">
        <f>IF(I709&lt;&gt;"",SUM($M$10:M709),"")</f>
        <v/>
      </c>
      <c r="O709" s="27" t="str">
        <f t="shared" si="132"/>
        <v/>
      </c>
    </row>
    <row r="710" spans="1:15" x14ac:dyDescent="0.25">
      <c r="A710" s="54" t="str">
        <f t="shared" si="121"/>
        <v/>
      </c>
      <c r="B710" s="6" t="str">
        <f t="shared" si="122"/>
        <v/>
      </c>
      <c r="C710" s="27" t="str">
        <f t="shared" si="123"/>
        <v/>
      </c>
      <c r="D710" s="27" t="str">
        <f t="shared" si="124"/>
        <v/>
      </c>
      <c r="E710" s="27" t="str">
        <f t="shared" si="125"/>
        <v/>
      </c>
      <c r="F710" s="25" t="str">
        <f>IF(A710&lt;&gt;"",SUM($E$10:E710),"")</f>
        <v/>
      </c>
      <c r="G710" s="27" t="str">
        <f t="shared" si="126"/>
        <v/>
      </c>
      <c r="I710" s="54" t="str">
        <f t="shared" si="127"/>
        <v/>
      </c>
      <c r="J710" s="6" t="str">
        <f t="shared" si="128"/>
        <v/>
      </c>
      <c r="K710" s="27" t="str">
        <f t="shared" si="129"/>
        <v/>
      </c>
      <c r="L710" s="27" t="str">
        <f t="shared" si="130"/>
        <v/>
      </c>
      <c r="M710" s="27" t="str">
        <f t="shared" si="131"/>
        <v/>
      </c>
      <c r="N710" s="25" t="str">
        <f>IF(I710&lt;&gt;"",SUM($M$10:M710),"")</f>
        <v/>
      </c>
      <c r="O710" s="27" t="str">
        <f t="shared" si="132"/>
        <v/>
      </c>
    </row>
    <row r="711" spans="1:15" x14ac:dyDescent="0.25">
      <c r="A711" s="54" t="str">
        <f t="shared" si="121"/>
        <v/>
      </c>
      <c r="B711" s="6" t="str">
        <f t="shared" si="122"/>
        <v/>
      </c>
      <c r="C711" s="27" t="str">
        <f t="shared" si="123"/>
        <v/>
      </c>
      <c r="D711" s="27" t="str">
        <f t="shared" si="124"/>
        <v/>
      </c>
      <c r="E711" s="27" t="str">
        <f t="shared" si="125"/>
        <v/>
      </c>
      <c r="F711" s="25" t="str">
        <f>IF(A711&lt;&gt;"",SUM($E$10:E711),"")</f>
        <v/>
      </c>
      <c r="G711" s="27" t="str">
        <f t="shared" si="126"/>
        <v/>
      </c>
      <c r="I711" s="54" t="str">
        <f t="shared" si="127"/>
        <v/>
      </c>
      <c r="J711" s="6" t="str">
        <f t="shared" si="128"/>
        <v/>
      </c>
      <c r="K711" s="27" t="str">
        <f t="shared" si="129"/>
        <v/>
      </c>
      <c r="L711" s="27" t="str">
        <f t="shared" si="130"/>
        <v/>
      </c>
      <c r="M711" s="27" t="str">
        <f t="shared" si="131"/>
        <v/>
      </c>
      <c r="N711" s="25" t="str">
        <f>IF(I711&lt;&gt;"",SUM($M$10:M711),"")</f>
        <v/>
      </c>
      <c r="O711" s="27" t="str">
        <f t="shared" si="132"/>
        <v/>
      </c>
    </row>
    <row r="712" spans="1:15" x14ac:dyDescent="0.25">
      <c r="A712" s="54" t="str">
        <f t="shared" si="121"/>
        <v/>
      </c>
      <c r="B712" s="6" t="str">
        <f t="shared" si="122"/>
        <v/>
      </c>
      <c r="C712" s="27" t="str">
        <f t="shared" si="123"/>
        <v/>
      </c>
      <c r="D712" s="27" t="str">
        <f t="shared" si="124"/>
        <v/>
      </c>
      <c r="E712" s="27" t="str">
        <f t="shared" si="125"/>
        <v/>
      </c>
      <c r="F712" s="25" t="str">
        <f>IF(A712&lt;&gt;"",SUM($E$10:E712),"")</f>
        <v/>
      </c>
      <c r="G712" s="27" t="str">
        <f t="shared" si="126"/>
        <v/>
      </c>
      <c r="I712" s="54" t="str">
        <f t="shared" si="127"/>
        <v/>
      </c>
      <c r="J712" s="6" t="str">
        <f t="shared" si="128"/>
        <v/>
      </c>
      <c r="K712" s="27" t="str">
        <f t="shared" si="129"/>
        <v/>
      </c>
      <c r="L712" s="27" t="str">
        <f t="shared" si="130"/>
        <v/>
      </c>
      <c r="M712" s="27" t="str">
        <f t="shared" si="131"/>
        <v/>
      </c>
      <c r="N712" s="25" t="str">
        <f>IF(I712&lt;&gt;"",SUM($M$10:M712),"")</f>
        <v/>
      </c>
      <c r="O712" s="27" t="str">
        <f t="shared" si="132"/>
        <v/>
      </c>
    </row>
    <row r="713" spans="1:15" x14ac:dyDescent="0.25">
      <c r="A713" s="54" t="str">
        <f t="shared" si="121"/>
        <v/>
      </c>
      <c r="B713" s="6" t="str">
        <f t="shared" si="122"/>
        <v/>
      </c>
      <c r="C713" s="27" t="str">
        <f t="shared" si="123"/>
        <v/>
      </c>
      <c r="D713" s="27" t="str">
        <f t="shared" si="124"/>
        <v/>
      </c>
      <c r="E713" s="27" t="str">
        <f t="shared" si="125"/>
        <v/>
      </c>
      <c r="F713" s="25" t="str">
        <f>IF(A713&lt;&gt;"",SUM($E$10:E713),"")</f>
        <v/>
      </c>
      <c r="G713" s="27" t="str">
        <f t="shared" si="126"/>
        <v/>
      </c>
      <c r="I713" s="54" t="str">
        <f t="shared" si="127"/>
        <v/>
      </c>
      <c r="J713" s="6" t="str">
        <f t="shared" si="128"/>
        <v/>
      </c>
      <c r="K713" s="27" t="str">
        <f t="shared" si="129"/>
        <v/>
      </c>
      <c r="L713" s="27" t="str">
        <f t="shared" si="130"/>
        <v/>
      </c>
      <c r="M713" s="27" t="str">
        <f t="shared" si="131"/>
        <v/>
      </c>
      <c r="N713" s="25" t="str">
        <f>IF(I713&lt;&gt;"",SUM($M$10:M713),"")</f>
        <v/>
      </c>
      <c r="O713" s="27" t="str">
        <f t="shared" si="132"/>
        <v/>
      </c>
    </row>
    <row r="714" spans="1:15" x14ac:dyDescent="0.25">
      <c r="A714" s="54" t="str">
        <f t="shared" si="121"/>
        <v/>
      </c>
      <c r="B714" s="6" t="str">
        <f t="shared" si="122"/>
        <v/>
      </c>
      <c r="C714" s="27" t="str">
        <f t="shared" si="123"/>
        <v/>
      </c>
      <c r="D714" s="27" t="str">
        <f t="shared" si="124"/>
        <v/>
      </c>
      <c r="E714" s="27" t="str">
        <f t="shared" si="125"/>
        <v/>
      </c>
      <c r="F714" s="25" t="str">
        <f>IF(A714&lt;&gt;"",SUM($E$10:E714),"")</f>
        <v/>
      </c>
      <c r="G714" s="27" t="str">
        <f t="shared" si="126"/>
        <v/>
      </c>
      <c r="I714" s="54" t="str">
        <f t="shared" si="127"/>
        <v/>
      </c>
      <c r="J714" s="6" t="str">
        <f t="shared" si="128"/>
        <v/>
      </c>
      <c r="K714" s="27" t="str">
        <f t="shared" si="129"/>
        <v/>
      </c>
      <c r="L714" s="27" t="str">
        <f t="shared" si="130"/>
        <v/>
      </c>
      <c r="M714" s="27" t="str">
        <f t="shared" si="131"/>
        <v/>
      </c>
      <c r="N714" s="25" t="str">
        <f>IF(I714&lt;&gt;"",SUM($M$10:M714),"")</f>
        <v/>
      </c>
      <c r="O714" s="27" t="str">
        <f t="shared" si="132"/>
        <v/>
      </c>
    </row>
    <row r="715" spans="1:15" x14ac:dyDescent="0.25">
      <c r="A715" s="54" t="str">
        <f t="shared" si="121"/>
        <v/>
      </c>
      <c r="B715" s="6" t="str">
        <f t="shared" si="122"/>
        <v/>
      </c>
      <c r="C715" s="27" t="str">
        <f t="shared" si="123"/>
        <v/>
      </c>
      <c r="D715" s="27" t="str">
        <f t="shared" si="124"/>
        <v/>
      </c>
      <c r="E715" s="27" t="str">
        <f t="shared" si="125"/>
        <v/>
      </c>
      <c r="F715" s="25" t="str">
        <f>IF(A715&lt;&gt;"",SUM($E$10:E715),"")</f>
        <v/>
      </c>
      <c r="G715" s="27" t="str">
        <f t="shared" si="126"/>
        <v/>
      </c>
      <c r="I715" s="54" t="str">
        <f t="shared" si="127"/>
        <v/>
      </c>
      <c r="J715" s="6" t="str">
        <f t="shared" si="128"/>
        <v/>
      </c>
      <c r="K715" s="27" t="str">
        <f t="shared" si="129"/>
        <v/>
      </c>
      <c r="L715" s="27" t="str">
        <f t="shared" si="130"/>
        <v/>
      </c>
      <c r="M715" s="27" t="str">
        <f t="shared" si="131"/>
        <v/>
      </c>
      <c r="N715" s="25" t="str">
        <f>IF(I715&lt;&gt;"",SUM($M$10:M715),"")</f>
        <v/>
      </c>
      <c r="O715" s="27" t="str">
        <f t="shared" si="132"/>
        <v/>
      </c>
    </row>
    <row r="716" spans="1:15" x14ac:dyDescent="0.25">
      <c r="A716" s="54" t="str">
        <f t="shared" ref="A716:A779" si="133">IF(A715&lt;$G$4,A715+1,"")</f>
        <v/>
      </c>
      <c r="B716" s="6" t="str">
        <f t="shared" ref="B716:B779" si="134">IF(A716&lt;&gt;"",EDATE($C$7,A716*12/$G$3),"")</f>
        <v/>
      </c>
      <c r="C716" s="27" t="str">
        <f t="shared" ref="C716:C779" si="135">IF(A716&lt;&gt;"",$G$5,"")</f>
        <v/>
      </c>
      <c r="D716" s="27" t="str">
        <f t="shared" ref="D716:D779" si="136">IF(A716&lt;&gt;"",G715*$G$6,"")</f>
        <v/>
      </c>
      <c r="E716" s="27" t="str">
        <f t="shared" ref="E716:E779" si="137">IF(A716&lt;&gt;"",C716-D716,"")</f>
        <v/>
      </c>
      <c r="F716" s="25" t="str">
        <f>IF(A716&lt;&gt;"",SUM($E$10:E716),"")</f>
        <v/>
      </c>
      <c r="G716" s="27" t="str">
        <f t="shared" ref="G716:G779" si="138">IF(A716&lt;&gt;"",$C$3-F716,"")</f>
        <v/>
      </c>
      <c r="I716" s="54" t="str">
        <f t="shared" ref="I716:I779" si="139">IF(I715&lt;$G$4,I715+1,"")</f>
        <v/>
      </c>
      <c r="J716" s="6" t="str">
        <f t="shared" ref="J716:J779" si="140">IF(I716&lt;&gt;"",EDATE($C$7,I716*12/$G$3),"")</f>
        <v/>
      </c>
      <c r="K716" s="27" t="str">
        <f t="shared" ref="K716:K779" si="141">C716</f>
        <v/>
      </c>
      <c r="L716" s="27" t="str">
        <f t="shared" ref="L716:L779" si="142">IF(I716&lt;&gt;"",O715*$O$6,"")</f>
        <v/>
      </c>
      <c r="M716" s="27" t="str">
        <f t="shared" ref="M716:M779" si="143">IF(I716&lt;&gt;"",K716-L716,"")</f>
        <v/>
      </c>
      <c r="N716" s="25" t="str">
        <f>IF(I716&lt;&gt;"",SUM($M$10:M716),"")</f>
        <v/>
      </c>
      <c r="O716" s="27" t="str">
        <f t="shared" ref="O716:O779" si="144">IF(I716&lt;&gt;"",O715-M716,"")</f>
        <v/>
      </c>
    </row>
    <row r="717" spans="1:15" x14ac:dyDescent="0.25">
      <c r="A717" s="54" t="str">
        <f t="shared" si="133"/>
        <v/>
      </c>
      <c r="B717" s="6" t="str">
        <f t="shared" si="134"/>
        <v/>
      </c>
      <c r="C717" s="27" t="str">
        <f t="shared" si="135"/>
        <v/>
      </c>
      <c r="D717" s="27" t="str">
        <f t="shared" si="136"/>
        <v/>
      </c>
      <c r="E717" s="27" t="str">
        <f t="shared" si="137"/>
        <v/>
      </c>
      <c r="F717" s="25" t="str">
        <f>IF(A717&lt;&gt;"",SUM($E$10:E717),"")</f>
        <v/>
      </c>
      <c r="G717" s="27" t="str">
        <f t="shared" si="138"/>
        <v/>
      </c>
      <c r="I717" s="54" t="str">
        <f t="shared" si="139"/>
        <v/>
      </c>
      <c r="J717" s="6" t="str">
        <f t="shared" si="140"/>
        <v/>
      </c>
      <c r="K717" s="27" t="str">
        <f t="shared" si="141"/>
        <v/>
      </c>
      <c r="L717" s="27" t="str">
        <f t="shared" si="142"/>
        <v/>
      </c>
      <c r="M717" s="27" t="str">
        <f t="shared" si="143"/>
        <v/>
      </c>
      <c r="N717" s="25" t="str">
        <f>IF(I717&lt;&gt;"",SUM($M$10:M717),"")</f>
        <v/>
      </c>
      <c r="O717" s="27" t="str">
        <f t="shared" si="144"/>
        <v/>
      </c>
    </row>
    <row r="718" spans="1:15" x14ac:dyDescent="0.25">
      <c r="A718" s="54" t="str">
        <f t="shared" si="133"/>
        <v/>
      </c>
      <c r="B718" s="6" t="str">
        <f t="shared" si="134"/>
        <v/>
      </c>
      <c r="C718" s="27" t="str">
        <f t="shared" si="135"/>
        <v/>
      </c>
      <c r="D718" s="27" t="str">
        <f t="shared" si="136"/>
        <v/>
      </c>
      <c r="E718" s="27" t="str">
        <f t="shared" si="137"/>
        <v/>
      </c>
      <c r="F718" s="25" t="str">
        <f>IF(A718&lt;&gt;"",SUM($E$10:E718),"")</f>
        <v/>
      </c>
      <c r="G718" s="27" t="str">
        <f t="shared" si="138"/>
        <v/>
      </c>
      <c r="I718" s="54" t="str">
        <f t="shared" si="139"/>
        <v/>
      </c>
      <c r="J718" s="6" t="str">
        <f t="shared" si="140"/>
        <v/>
      </c>
      <c r="K718" s="27" t="str">
        <f t="shared" si="141"/>
        <v/>
      </c>
      <c r="L718" s="27" t="str">
        <f t="shared" si="142"/>
        <v/>
      </c>
      <c r="M718" s="27" t="str">
        <f t="shared" si="143"/>
        <v/>
      </c>
      <c r="N718" s="25" t="str">
        <f>IF(I718&lt;&gt;"",SUM($M$10:M718),"")</f>
        <v/>
      </c>
      <c r="O718" s="27" t="str">
        <f t="shared" si="144"/>
        <v/>
      </c>
    </row>
    <row r="719" spans="1:15" x14ac:dyDescent="0.25">
      <c r="A719" s="54" t="str">
        <f t="shared" si="133"/>
        <v/>
      </c>
      <c r="B719" s="6" t="str">
        <f t="shared" si="134"/>
        <v/>
      </c>
      <c r="C719" s="27" t="str">
        <f t="shared" si="135"/>
        <v/>
      </c>
      <c r="D719" s="27" t="str">
        <f t="shared" si="136"/>
        <v/>
      </c>
      <c r="E719" s="27" t="str">
        <f t="shared" si="137"/>
        <v/>
      </c>
      <c r="F719" s="25" t="str">
        <f>IF(A719&lt;&gt;"",SUM($E$10:E719),"")</f>
        <v/>
      </c>
      <c r="G719" s="27" t="str">
        <f t="shared" si="138"/>
        <v/>
      </c>
      <c r="I719" s="54" t="str">
        <f t="shared" si="139"/>
        <v/>
      </c>
      <c r="J719" s="6" t="str">
        <f t="shared" si="140"/>
        <v/>
      </c>
      <c r="K719" s="27" t="str">
        <f t="shared" si="141"/>
        <v/>
      </c>
      <c r="L719" s="27" t="str">
        <f t="shared" si="142"/>
        <v/>
      </c>
      <c r="M719" s="27" t="str">
        <f t="shared" si="143"/>
        <v/>
      </c>
      <c r="N719" s="25" t="str">
        <f>IF(I719&lt;&gt;"",SUM($M$10:M719),"")</f>
        <v/>
      </c>
      <c r="O719" s="27" t="str">
        <f t="shared" si="144"/>
        <v/>
      </c>
    </row>
    <row r="720" spans="1:15" x14ac:dyDescent="0.25">
      <c r="A720" s="54" t="str">
        <f t="shared" si="133"/>
        <v/>
      </c>
      <c r="B720" s="6" t="str">
        <f t="shared" si="134"/>
        <v/>
      </c>
      <c r="C720" s="27" t="str">
        <f t="shared" si="135"/>
        <v/>
      </c>
      <c r="D720" s="27" t="str">
        <f t="shared" si="136"/>
        <v/>
      </c>
      <c r="E720" s="27" t="str">
        <f t="shared" si="137"/>
        <v/>
      </c>
      <c r="F720" s="25" t="str">
        <f>IF(A720&lt;&gt;"",SUM($E$10:E720),"")</f>
        <v/>
      </c>
      <c r="G720" s="27" t="str">
        <f t="shared" si="138"/>
        <v/>
      </c>
      <c r="I720" s="54" t="str">
        <f t="shared" si="139"/>
        <v/>
      </c>
      <c r="J720" s="6" t="str">
        <f t="shared" si="140"/>
        <v/>
      </c>
      <c r="K720" s="27" t="str">
        <f t="shared" si="141"/>
        <v/>
      </c>
      <c r="L720" s="27" t="str">
        <f t="shared" si="142"/>
        <v/>
      </c>
      <c r="M720" s="27" t="str">
        <f t="shared" si="143"/>
        <v/>
      </c>
      <c r="N720" s="25" t="str">
        <f>IF(I720&lt;&gt;"",SUM($M$10:M720),"")</f>
        <v/>
      </c>
      <c r="O720" s="27" t="str">
        <f t="shared" si="144"/>
        <v/>
      </c>
    </row>
    <row r="721" spans="1:15" x14ac:dyDescent="0.25">
      <c r="A721" s="54" t="str">
        <f t="shared" si="133"/>
        <v/>
      </c>
      <c r="B721" s="6" t="str">
        <f t="shared" si="134"/>
        <v/>
      </c>
      <c r="C721" s="27" t="str">
        <f t="shared" si="135"/>
        <v/>
      </c>
      <c r="D721" s="27" t="str">
        <f t="shared" si="136"/>
        <v/>
      </c>
      <c r="E721" s="27" t="str">
        <f t="shared" si="137"/>
        <v/>
      </c>
      <c r="F721" s="25" t="str">
        <f>IF(A721&lt;&gt;"",SUM($E$10:E721),"")</f>
        <v/>
      </c>
      <c r="G721" s="27" t="str">
        <f t="shared" si="138"/>
        <v/>
      </c>
      <c r="I721" s="54" t="str">
        <f t="shared" si="139"/>
        <v/>
      </c>
      <c r="J721" s="6" t="str">
        <f t="shared" si="140"/>
        <v/>
      </c>
      <c r="K721" s="27" t="str">
        <f t="shared" si="141"/>
        <v/>
      </c>
      <c r="L721" s="27" t="str">
        <f t="shared" si="142"/>
        <v/>
      </c>
      <c r="M721" s="27" t="str">
        <f t="shared" si="143"/>
        <v/>
      </c>
      <c r="N721" s="25" t="str">
        <f>IF(I721&lt;&gt;"",SUM($M$10:M721),"")</f>
        <v/>
      </c>
      <c r="O721" s="27" t="str">
        <f t="shared" si="144"/>
        <v/>
      </c>
    </row>
    <row r="722" spans="1:15" x14ac:dyDescent="0.25">
      <c r="A722" s="54" t="str">
        <f t="shared" si="133"/>
        <v/>
      </c>
      <c r="B722" s="6" t="str">
        <f t="shared" si="134"/>
        <v/>
      </c>
      <c r="C722" s="27" t="str">
        <f t="shared" si="135"/>
        <v/>
      </c>
      <c r="D722" s="27" t="str">
        <f t="shared" si="136"/>
        <v/>
      </c>
      <c r="E722" s="27" t="str">
        <f t="shared" si="137"/>
        <v/>
      </c>
      <c r="F722" s="25" t="str">
        <f>IF(A722&lt;&gt;"",SUM($E$10:E722),"")</f>
        <v/>
      </c>
      <c r="G722" s="27" t="str">
        <f t="shared" si="138"/>
        <v/>
      </c>
      <c r="I722" s="54" t="str">
        <f t="shared" si="139"/>
        <v/>
      </c>
      <c r="J722" s="6" t="str">
        <f t="shared" si="140"/>
        <v/>
      </c>
      <c r="K722" s="27" t="str">
        <f t="shared" si="141"/>
        <v/>
      </c>
      <c r="L722" s="27" t="str">
        <f t="shared" si="142"/>
        <v/>
      </c>
      <c r="M722" s="27" t="str">
        <f t="shared" si="143"/>
        <v/>
      </c>
      <c r="N722" s="25" t="str">
        <f>IF(I722&lt;&gt;"",SUM($M$10:M722),"")</f>
        <v/>
      </c>
      <c r="O722" s="27" t="str">
        <f t="shared" si="144"/>
        <v/>
      </c>
    </row>
    <row r="723" spans="1:15" x14ac:dyDescent="0.25">
      <c r="A723" s="54" t="str">
        <f t="shared" si="133"/>
        <v/>
      </c>
      <c r="B723" s="6" t="str">
        <f t="shared" si="134"/>
        <v/>
      </c>
      <c r="C723" s="27" t="str">
        <f t="shared" si="135"/>
        <v/>
      </c>
      <c r="D723" s="27" t="str">
        <f t="shared" si="136"/>
        <v/>
      </c>
      <c r="E723" s="27" t="str">
        <f t="shared" si="137"/>
        <v/>
      </c>
      <c r="F723" s="25" t="str">
        <f>IF(A723&lt;&gt;"",SUM($E$10:E723),"")</f>
        <v/>
      </c>
      <c r="G723" s="27" t="str">
        <f t="shared" si="138"/>
        <v/>
      </c>
      <c r="I723" s="54" t="str">
        <f t="shared" si="139"/>
        <v/>
      </c>
      <c r="J723" s="6" t="str">
        <f t="shared" si="140"/>
        <v/>
      </c>
      <c r="K723" s="27" t="str">
        <f t="shared" si="141"/>
        <v/>
      </c>
      <c r="L723" s="27" t="str">
        <f t="shared" si="142"/>
        <v/>
      </c>
      <c r="M723" s="27" t="str">
        <f t="shared" si="143"/>
        <v/>
      </c>
      <c r="N723" s="25" t="str">
        <f>IF(I723&lt;&gt;"",SUM($M$10:M723),"")</f>
        <v/>
      </c>
      <c r="O723" s="27" t="str">
        <f t="shared" si="144"/>
        <v/>
      </c>
    </row>
    <row r="724" spans="1:15" x14ac:dyDescent="0.25">
      <c r="A724" s="54" t="str">
        <f t="shared" si="133"/>
        <v/>
      </c>
      <c r="B724" s="6" t="str">
        <f t="shared" si="134"/>
        <v/>
      </c>
      <c r="C724" s="27" t="str">
        <f t="shared" si="135"/>
        <v/>
      </c>
      <c r="D724" s="27" t="str">
        <f t="shared" si="136"/>
        <v/>
      </c>
      <c r="E724" s="27" t="str">
        <f t="shared" si="137"/>
        <v/>
      </c>
      <c r="F724" s="25" t="str">
        <f>IF(A724&lt;&gt;"",SUM($E$10:E724),"")</f>
        <v/>
      </c>
      <c r="G724" s="27" t="str">
        <f t="shared" si="138"/>
        <v/>
      </c>
      <c r="I724" s="54" t="str">
        <f t="shared" si="139"/>
        <v/>
      </c>
      <c r="J724" s="6" t="str">
        <f t="shared" si="140"/>
        <v/>
      </c>
      <c r="K724" s="27" t="str">
        <f t="shared" si="141"/>
        <v/>
      </c>
      <c r="L724" s="27" t="str">
        <f t="shared" si="142"/>
        <v/>
      </c>
      <c r="M724" s="27" t="str">
        <f t="shared" si="143"/>
        <v/>
      </c>
      <c r="N724" s="25" t="str">
        <f>IF(I724&lt;&gt;"",SUM($M$10:M724),"")</f>
        <v/>
      </c>
      <c r="O724" s="27" t="str">
        <f t="shared" si="144"/>
        <v/>
      </c>
    </row>
    <row r="725" spans="1:15" x14ac:dyDescent="0.25">
      <c r="A725" s="54" t="str">
        <f t="shared" si="133"/>
        <v/>
      </c>
      <c r="B725" s="6" t="str">
        <f t="shared" si="134"/>
        <v/>
      </c>
      <c r="C725" s="27" t="str">
        <f t="shared" si="135"/>
        <v/>
      </c>
      <c r="D725" s="27" t="str">
        <f t="shared" si="136"/>
        <v/>
      </c>
      <c r="E725" s="27" t="str">
        <f t="shared" si="137"/>
        <v/>
      </c>
      <c r="F725" s="25" t="str">
        <f>IF(A725&lt;&gt;"",SUM($E$10:E725),"")</f>
        <v/>
      </c>
      <c r="G725" s="27" t="str">
        <f t="shared" si="138"/>
        <v/>
      </c>
      <c r="I725" s="54" t="str">
        <f t="shared" si="139"/>
        <v/>
      </c>
      <c r="J725" s="6" t="str">
        <f t="shared" si="140"/>
        <v/>
      </c>
      <c r="K725" s="27" t="str">
        <f t="shared" si="141"/>
        <v/>
      </c>
      <c r="L725" s="27" t="str">
        <f t="shared" si="142"/>
        <v/>
      </c>
      <c r="M725" s="27" t="str">
        <f t="shared" si="143"/>
        <v/>
      </c>
      <c r="N725" s="25" t="str">
        <f>IF(I725&lt;&gt;"",SUM($M$10:M725),"")</f>
        <v/>
      </c>
      <c r="O725" s="27" t="str">
        <f t="shared" si="144"/>
        <v/>
      </c>
    </row>
    <row r="726" spans="1:15" x14ac:dyDescent="0.25">
      <c r="A726" s="54" t="str">
        <f t="shared" si="133"/>
        <v/>
      </c>
      <c r="B726" s="6" t="str">
        <f t="shared" si="134"/>
        <v/>
      </c>
      <c r="C726" s="27" t="str">
        <f t="shared" si="135"/>
        <v/>
      </c>
      <c r="D726" s="27" t="str">
        <f t="shared" si="136"/>
        <v/>
      </c>
      <c r="E726" s="27" t="str">
        <f t="shared" si="137"/>
        <v/>
      </c>
      <c r="F726" s="25" t="str">
        <f>IF(A726&lt;&gt;"",SUM($E$10:E726),"")</f>
        <v/>
      </c>
      <c r="G726" s="27" t="str">
        <f t="shared" si="138"/>
        <v/>
      </c>
      <c r="I726" s="54" t="str">
        <f t="shared" si="139"/>
        <v/>
      </c>
      <c r="J726" s="6" t="str">
        <f t="shared" si="140"/>
        <v/>
      </c>
      <c r="K726" s="27" t="str">
        <f t="shared" si="141"/>
        <v/>
      </c>
      <c r="L726" s="27" t="str">
        <f t="shared" si="142"/>
        <v/>
      </c>
      <c r="M726" s="27" t="str">
        <f t="shared" si="143"/>
        <v/>
      </c>
      <c r="N726" s="25" t="str">
        <f>IF(I726&lt;&gt;"",SUM($M$10:M726),"")</f>
        <v/>
      </c>
      <c r="O726" s="27" t="str">
        <f t="shared" si="144"/>
        <v/>
      </c>
    </row>
    <row r="727" spans="1:15" x14ac:dyDescent="0.25">
      <c r="A727" s="54" t="str">
        <f t="shared" si="133"/>
        <v/>
      </c>
      <c r="B727" s="6" t="str">
        <f t="shared" si="134"/>
        <v/>
      </c>
      <c r="C727" s="27" t="str">
        <f t="shared" si="135"/>
        <v/>
      </c>
      <c r="D727" s="27" t="str">
        <f t="shared" si="136"/>
        <v/>
      </c>
      <c r="E727" s="27" t="str">
        <f t="shared" si="137"/>
        <v/>
      </c>
      <c r="F727" s="25" t="str">
        <f>IF(A727&lt;&gt;"",SUM($E$10:E727),"")</f>
        <v/>
      </c>
      <c r="G727" s="27" t="str">
        <f t="shared" si="138"/>
        <v/>
      </c>
      <c r="I727" s="54" t="str">
        <f t="shared" si="139"/>
        <v/>
      </c>
      <c r="J727" s="6" t="str">
        <f t="shared" si="140"/>
        <v/>
      </c>
      <c r="K727" s="27" t="str">
        <f t="shared" si="141"/>
        <v/>
      </c>
      <c r="L727" s="27" t="str">
        <f t="shared" si="142"/>
        <v/>
      </c>
      <c r="M727" s="27" t="str">
        <f t="shared" si="143"/>
        <v/>
      </c>
      <c r="N727" s="25" t="str">
        <f>IF(I727&lt;&gt;"",SUM($M$10:M727),"")</f>
        <v/>
      </c>
      <c r="O727" s="27" t="str">
        <f t="shared" si="144"/>
        <v/>
      </c>
    </row>
    <row r="728" spans="1:15" x14ac:dyDescent="0.25">
      <c r="A728" s="54" t="str">
        <f t="shared" si="133"/>
        <v/>
      </c>
      <c r="B728" s="6" t="str">
        <f t="shared" si="134"/>
        <v/>
      </c>
      <c r="C728" s="27" t="str">
        <f t="shared" si="135"/>
        <v/>
      </c>
      <c r="D728" s="27" t="str">
        <f t="shared" si="136"/>
        <v/>
      </c>
      <c r="E728" s="27" t="str">
        <f t="shared" si="137"/>
        <v/>
      </c>
      <c r="F728" s="25" t="str">
        <f>IF(A728&lt;&gt;"",SUM($E$10:E728),"")</f>
        <v/>
      </c>
      <c r="G728" s="27" t="str">
        <f t="shared" si="138"/>
        <v/>
      </c>
      <c r="I728" s="54" t="str">
        <f t="shared" si="139"/>
        <v/>
      </c>
      <c r="J728" s="6" t="str">
        <f t="shared" si="140"/>
        <v/>
      </c>
      <c r="K728" s="27" t="str">
        <f t="shared" si="141"/>
        <v/>
      </c>
      <c r="L728" s="27" t="str">
        <f t="shared" si="142"/>
        <v/>
      </c>
      <c r="M728" s="27" t="str">
        <f t="shared" si="143"/>
        <v/>
      </c>
      <c r="N728" s="25" t="str">
        <f>IF(I728&lt;&gt;"",SUM($M$10:M728),"")</f>
        <v/>
      </c>
      <c r="O728" s="27" t="str">
        <f t="shared" si="144"/>
        <v/>
      </c>
    </row>
    <row r="729" spans="1:15" x14ac:dyDescent="0.25">
      <c r="A729" s="54" t="str">
        <f t="shared" si="133"/>
        <v/>
      </c>
      <c r="B729" s="6" t="str">
        <f t="shared" si="134"/>
        <v/>
      </c>
      <c r="C729" s="27" t="str">
        <f t="shared" si="135"/>
        <v/>
      </c>
      <c r="D729" s="27" t="str">
        <f t="shared" si="136"/>
        <v/>
      </c>
      <c r="E729" s="27" t="str">
        <f t="shared" si="137"/>
        <v/>
      </c>
      <c r="F729" s="25" t="str">
        <f>IF(A729&lt;&gt;"",SUM($E$10:E729),"")</f>
        <v/>
      </c>
      <c r="G729" s="27" t="str">
        <f t="shared" si="138"/>
        <v/>
      </c>
      <c r="I729" s="54" t="str">
        <f t="shared" si="139"/>
        <v/>
      </c>
      <c r="J729" s="6" t="str">
        <f t="shared" si="140"/>
        <v/>
      </c>
      <c r="K729" s="27" t="str">
        <f t="shared" si="141"/>
        <v/>
      </c>
      <c r="L729" s="27" t="str">
        <f t="shared" si="142"/>
        <v/>
      </c>
      <c r="M729" s="27" t="str">
        <f t="shared" si="143"/>
        <v/>
      </c>
      <c r="N729" s="25" t="str">
        <f>IF(I729&lt;&gt;"",SUM($M$10:M729),"")</f>
        <v/>
      </c>
      <c r="O729" s="27" t="str">
        <f t="shared" si="144"/>
        <v/>
      </c>
    </row>
    <row r="730" spans="1:15" x14ac:dyDescent="0.25">
      <c r="A730" s="54" t="str">
        <f t="shared" si="133"/>
        <v/>
      </c>
      <c r="B730" s="6" t="str">
        <f t="shared" si="134"/>
        <v/>
      </c>
      <c r="C730" s="27" t="str">
        <f t="shared" si="135"/>
        <v/>
      </c>
      <c r="D730" s="27" t="str">
        <f t="shared" si="136"/>
        <v/>
      </c>
      <c r="E730" s="27" t="str">
        <f t="shared" si="137"/>
        <v/>
      </c>
      <c r="F730" s="25" t="str">
        <f>IF(A730&lt;&gt;"",SUM($E$10:E730),"")</f>
        <v/>
      </c>
      <c r="G730" s="27" t="str">
        <f t="shared" si="138"/>
        <v/>
      </c>
      <c r="I730" s="54" t="str">
        <f t="shared" si="139"/>
        <v/>
      </c>
      <c r="J730" s="6" t="str">
        <f t="shared" si="140"/>
        <v/>
      </c>
      <c r="K730" s="27" t="str">
        <f t="shared" si="141"/>
        <v/>
      </c>
      <c r="L730" s="27" t="str">
        <f t="shared" si="142"/>
        <v/>
      </c>
      <c r="M730" s="27" t="str">
        <f t="shared" si="143"/>
        <v/>
      </c>
      <c r="N730" s="25" t="str">
        <f>IF(I730&lt;&gt;"",SUM($M$10:M730),"")</f>
        <v/>
      </c>
      <c r="O730" s="27" t="str">
        <f t="shared" si="144"/>
        <v/>
      </c>
    </row>
    <row r="731" spans="1:15" x14ac:dyDescent="0.25">
      <c r="A731" s="54" t="str">
        <f t="shared" si="133"/>
        <v/>
      </c>
      <c r="B731" s="6" t="str">
        <f t="shared" si="134"/>
        <v/>
      </c>
      <c r="C731" s="27" t="str">
        <f t="shared" si="135"/>
        <v/>
      </c>
      <c r="D731" s="27" t="str">
        <f t="shared" si="136"/>
        <v/>
      </c>
      <c r="E731" s="27" t="str">
        <f t="shared" si="137"/>
        <v/>
      </c>
      <c r="F731" s="25" t="str">
        <f>IF(A731&lt;&gt;"",SUM($E$10:E731),"")</f>
        <v/>
      </c>
      <c r="G731" s="27" t="str">
        <f t="shared" si="138"/>
        <v/>
      </c>
      <c r="I731" s="54" t="str">
        <f t="shared" si="139"/>
        <v/>
      </c>
      <c r="J731" s="6" t="str">
        <f t="shared" si="140"/>
        <v/>
      </c>
      <c r="K731" s="27" t="str">
        <f t="shared" si="141"/>
        <v/>
      </c>
      <c r="L731" s="27" t="str">
        <f t="shared" si="142"/>
        <v/>
      </c>
      <c r="M731" s="27" t="str">
        <f t="shared" si="143"/>
        <v/>
      </c>
      <c r="N731" s="25" t="str">
        <f>IF(I731&lt;&gt;"",SUM($M$10:M731),"")</f>
        <v/>
      </c>
      <c r="O731" s="27" t="str">
        <f t="shared" si="144"/>
        <v/>
      </c>
    </row>
    <row r="732" spans="1:15" x14ac:dyDescent="0.25">
      <c r="A732" s="54" t="str">
        <f t="shared" si="133"/>
        <v/>
      </c>
      <c r="B732" s="6" t="str">
        <f t="shared" si="134"/>
        <v/>
      </c>
      <c r="C732" s="27" t="str">
        <f t="shared" si="135"/>
        <v/>
      </c>
      <c r="D732" s="27" t="str">
        <f t="shared" si="136"/>
        <v/>
      </c>
      <c r="E732" s="27" t="str">
        <f t="shared" si="137"/>
        <v/>
      </c>
      <c r="F732" s="25" t="str">
        <f>IF(A732&lt;&gt;"",SUM($E$10:E732),"")</f>
        <v/>
      </c>
      <c r="G732" s="27" t="str">
        <f t="shared" si="138"/>
        <v/>
      </c>
      <c r="I732" s="54" t="str">
        <f t="shared" si="139"/>
        <v/>
      </c>
      <c r="J732" s="6" t="str">
        <f t="shared" si="140"/>
        <v/>
      </c>
      <c r="K732" s="27" t="str">
        <f t="shared" si="141"/>
        <v/>
      </c>
      <c r="L732" s="27" t="str">
        <f t="shared" si="142"/>
        <v/>
      </c>
      <c r="M732" s="27" t="str">
        <f t="shared" si="143"/>
        <v/>
      </c>
      <c r="N732" s="25" t="str">
        <f>IF(I732&lt;&gt;"",SUM($M$10:M732),"")</f>
        <v/>
      </c>
      <c r="O732" s="27" t="str">
        <f t="shared" si="144"/>
        <v/>
      </c>
    </row>
    <row r="733" spans="1:15" x14ac:dyDescent="0.25">
      <c r="A733" s="54" t="str">
        <f t="shared" si="133"/>
        <v/>
      </c>
      <c r="B733" s="6" t="str">
        <f t="shared" si="134"/>
        <v/>
      </c>
      <c r="C733" s="27" t="str">
        <f t="shared" si="135"/>
        <v/>
      </c>
      <c r="D733" s="27" t="str">
        <f t="shared" si="136"/>
        <v/>
      </c>
      <c r="E733" s="27" t="str">
        <f t="shared" si="137"/>
        <v/>
      </c>
      <c r="F733" s="25" t="str">
        <f>IF(A733&lt;&gt;"",SUM($E$10:E733),"")</f>
        <v/>
      </c>
      <c r="G733" s="27" t="str">
        <f t="shared" si="138"/>
        <v/>
      </c>
      <c r="I733" s="54" t="str">
        <f t="shared" si="139"/>
        <v/>
      </c>
      <c r="J733" s="6" t="str">
        <f t="shared" si="140"/>
        <v/>
      </c>
      <c r="K733" s="27" t="str">
        <f t="shared" si="141"/>
        <v/>
      </c>
      <c r="L733" s="27" t="str">
        <f t="shared" si="142"/>
        <v/>
      </c>
      <c r="M733" s="27" t="str">
        <f t="shared" si="143"/>
        <v/>
      </c>
      <c r="N733" s="25" t="str">
        <f>IF(I733&lt;&gt;"",SUM($M$10:M733),"")</f>
        <v/>
      </c>
      <c r="O733" s="27" t="str">
        <f t="shared" si="144"/>
        <v/>
      </c>
    </row>
    <row r="734" spans="1:15" x14ac:dyDescent="0.25">
      <c r="A734" s="54" t="str">
        <f t="shared" si="133"/>
        <v/>
      </c>
      <c r="B734" s="6" t="str">
        <f t="shared" si="134"/>
        <v/>
      </c>
      <c r="C734" s="27" t="str">
        <f t="shared" si="135"/>
        <v/>
      </c>
      <c r="D734" s="27" t="str">
        <f t="shared" si="136"/>
        <v/>
      </c>
      <c r="E734" s="27" t="str">
        <f t="shared" si="137"/>
        <v/>
      </c>
      <c r="F734" s="25" t="str">
        <f>IF(A734&lt;&gt;"",SUM($E$10:E734),"")</f>
        <v/>
      </c>
      <c r="G734" s="27" t="str">
        <f t="shared" si="138"/>
        <v/>
      </c>
      <c r="I734" s="54" t="str">
        <f t="shared" si="139"/>
        <v/>
      </c>
      <c r="J734" s="6" t="str">
        <f t="shared" si="140"/>
        <v/>
      </c>
      <c r="K734" s="27" t="str">
        <f t="shared" si="141"/>
        <v/>
      </c>
      <c r="L734" s="27" t="str">
        <f t="shared" si="142"/>
        <v/>
      </c>
      <c r="M734" s="27" t="str">
        <f t="shared" si="143"/>
        <v/>
      </c>
      <c r="N734" s="25" t="str">
        <f>IF(I734&lt;&gt;"",SUM($M$10:M734),"")</f>
        <v/>
      </c>
      <c r="O734" s="27" t="str">
        <f t="shared" si="144"/>
        <v/>
      </c>
    </row>
    <row r="735" spans="1:15" x14ac:dyDescent="0.25">
      <c r="A735" s="54" t="str">
        <f t="shared" si="133"/>
        <v/>
      </c>
      <c r="B735" s="6" t="str">
        <f t="shared" si="134"/>
        <v/>
      </c>
      <c r="C735" s="27" t="str">
        <f t="shared" si="135"/>
        <v/>
      </c>
      <c r="D735" s="27" t="str">
        <f t="shared" si="136"/>
        <v/>
      </c>
      <c r="E735" s="27" t="str">
        <f t="shared" si="137"/>
        <v/>
      </c>
      <c r="F735" s="25" t="str">
        <f>IF(A735&lt;&gt;"",SUM($E$10:E735),"")</f>
        <v/>
      </c>
      <c r="G735" s="27" t="str">
        <f t="shared" si="138"/>
        <v/>
      </c>
      <c r="I735" s="54" t="str">
        <f t="shared" si="139"/>
        <v/>
      </c>
      <c r="J735" s="6" t="str">
        <f t="shared" si="140"/>
        <v/>
      </c>
      <c r="K735" s="27" t="str">
        <f t="shared" si="141"/>
        <v/>
      </c>
      <c r="L735" s="27" t="str">
        <f t="shared" si="142"/>
        <v/>
      </c>
      <c r="M735" s="27" t="str">
        <f t="shared" si="143"/>
        <v/>
      </c>
      <c r="N735" s="25" t="str">
        <f>IF(I735&lt;&gt;"",SUM($M$10:M735),"")</f>
        <v/>
      </c>
      <c r="O735" s="27" t="str">
        <f t="shared" si="144"/>
        <v/>
      </c>
    </row>
    <row r="736" spans="1:15" x14ac:dyDescent="0.25">
      <c r="A736" s="54" t="str">
        <f t="shared" si="133"/>
        <v/>
      </c>
      <c r="B736" s="6" t="str">
        <f t="shared" si="134"/>
        <v/>
      </c>
      <c r="C736" s="27" t="str">
        <f t="shared" si="135"/>
        <v/>
      </c>
      <c r="D736" s="27" t="str">
        <f t="shared" si="136"/>
        <v/>
      </c>
      <c r="E736" s="27" t="str">
        <f t="shared" si="137"/>
        <v/>
      </c>
      <c r="F736" s="25" t="str">
        <f>IF(A736&lt;&gt;"",SUM($E$10:E736),"")</f>
        <v/>
      </c>
      <c r="G736" s="27" t="str">
        <f t="shared" si="138"/>
        <v/>
      </c>
      <c r="I736" s="54" t="str">
        <f t="shared" si="139"/>
        <v/>
      </c>
      <c r="J736" s="6" t="str">
        <f t="shared" si="140"/>
        <v/>
      </c>
      <c r="K736" s="27" t="str">
        <f t="shared" si="141"/>
        <v/>
      </c>
      <c r="L736" s="27" t="str">
        <f t="shared" si="142"/>
        <v/>
      </c>
      <c r="M736" s="27" t="str">
        <f t="shared" si="143"/>
        <v/>
      </c>
      <c r="N736" s="25" t="str">
        <f>IF(I736&lt;&gt;"",SUM($M$10:M736),"")</f>
        <v/>
      </c>
      <c r="O736" s="27" t="str">
        <f t="shared" si="144"/>
        <v/>
      </c>
    </row>
    <row r="737" spans="1:15" x14ac:dyDescent="0.25">
      <c r="A737" s="54" t="str">
        <f t="shared" si="133"/>
        <v/>
      </c>
      <c r="B737" s="6" t="str">
        <f t="shared" si="134"/>
        <v/>
      </c>
      <c r="C737" s="27" t="str">
        <f t="shared" si="135"/>
        <v/>
      </c>
      <c r="D737" s="27" t="str">
        <f t="shared" si="136"/>
        <v/>
      </c>
      <c r="E737" s="27" t="str">
        <f t="shared" si="137"/>
        <v/>
      </c>
      <c r="F737" s="25" t="str">
        <f>IF(A737&lt;&gt;"",SUM($E$10:E737),"")</f>
        <v/>
      </c>
      <c r="G737" s="27" t="str">
        <f t="shared" si="138"/>
        <v/>
      </c>
      <c r="I737" s="54" t="str">
        <f t="shared" si="139"/>
        <v/>
      </c>
      <c r="J737" s="6" t="str">
        <f t="shared" si="140"/>
        <v/>
      </c>
      <c r="K737" s="27" t="str">
        <f t="shared" si="141"/>
        <v/>
      </c>
      <c r="L737" s="27" t="str">
        <f t="shared" si="142"/>
        <v/>
      </c>
      <c r="M737" s="27" t="str">
        <f t="shared" si="143"/>
        <v/>
      </c>
      <c r="N737" s="25" t="str">
        <f>IF(I737&lt;&gt;"",SUM($M$10:M737),"")</f>
        <v/>
      </c>
      <c r="O737" s="27" t="str">
        <f t="shared" si="144"/>
        <v/>
      </c>
    </row>
    <row r="738" spans="1:15" x14ac:dyDescent="0.25">
      <c r="A738" s="54" t="str">
        <f t="shared" si="133"/>
        <v/>
      </c>
      <c r="B738" s="6" t="str">
        <f t="shared" si="134"/>
        <v/>
      </c>
      <c r="C738" s="27" t="str">
        <f t="shared" si="135"/>
        <v/>
      </c>
      <c r="D738" s="27" t="str">
        <f t="shared" si="136"/>
        <v/>
      </c>
      <c r="E738" s="27" t="str">
        <f t="shared" si="137"/>
        <v/>
      </c>
      <c r="F738" s="25" t="str">
        <f>IF(A738&lt;&gt;"",SUM($E$10:E738),"")</f>
        <v/>
      </c>
      <c r="G738" s="27" t="str">
        <f t="shared" si="138"/>
        <v/>
      </c>
      <c r="I738" s="54" t="str">
        <f t="shared" si="139"/>
        <v/>
      </c>
      <c r="J738" s="6" t="str">
        <f t="shared" si="140"/>
        <v/>
      </c>
      <c r="K738" s="27" t="str">
        <f t="shared" si="141"/>
        <v/>
      </c>
      <c r="L738" s="27" t="str">
        <f t="shared" si="142"/>
        <v/>
      </c>
      <c r="M738" s="27" t="str">
        <f t="shared" si="143"/>
        <v/>
      </c>
      <c r="N738" s="25" t="str">
        <f>IF(I738&lt;&gt;"",SUM($M$10:M738),"")</f>
        <v/>
      </c>
      <c r="O738" s="27" t="str">
        <f t="shared" si="144"/>
        <v/>
      </c>
    </row>
    <row r="739" spans="1:15" x14ac:dyDescent="0.25">
      <c r="A739" s="54" t="str">
        <f t="shared" si="133"/>
        <v/>
      </c>
      <c r="B739" s="6" t="str">
        <f t="shared" si="134"/>
        <v/>
      </c>
      <c r="C739" s="27" t="str">
        <f t="shared" si="135"/>
        <v/>
      </c>
      <c r="D739" s="27" t="str">
        <f t="shared" si="136"/>
        <v/>
      </c>
      <c r="E739" s="27" t="str">
        <f t="shared" si="137"/>
        <v/>
      </c>
      <c r="F739" s="25" t="str">
        <f>IF(A739&lt;&gt;"",SUM($E$10:E739),"")</f>
        <v/>
      </c>
      <c r="G739" s="27" t="str">
        <f t="shared" si="138"/>
        <v/>
      </c>
      <c r="I739" s="54" t="str">
        <f t="shared" si="139"/>
        <v/>
      </c>
      <c r="J739" s="6" t="str">
        <f t="shared" si="140"/>
        <v/>
      </c>
      <c r="K739" s="27" t="str">
        <f t="shared" si="141"/>
        <v/>
      </c>
      <c r="L739" s="27" t="str">
        <f t="shared" si="142"/>
        <v/>
      </c>
      <c r="M739" s="27" t="str">
        <f t="shared" si="143"/>
        <v/>
      </c>
      <c r="N739" s="25" t="str">
        <f>IF(I739&lt;&gt;"",SUM($M$10:M739),"")</f>
        <v/>
      </c>
      <c r="O739" s="27" t="str">
        <f t="shared" si="144"/>
        <v/>
      </c>
    </row>
    <row r="740" spans="1:15" x14ac:dyDescent="0.25">
      <c r="A740" s="54" t="str">
        <f t="shared" si="133"/>
        <v/>
      </c>
      <c r="B740" s="6" t="str">
        <f t="shared" si="134"/>
        <v/>
      </c>
      <c r="C740" s="27" t="str">
        <f t="shared" si="135"/>
        <v/>
      </c>
      <c r="D740" s="27" t="str">
        <f t="shared" si="136"/>
        <v/>
      </c>
      <c r="E740" s="27" t="str">
        <f t="shared" si="137"/>
        <v/>
      </c>
      <c r="F740" s="25" t="str">
        <f>IF(A740&lt;&gt;"",SUM($E$10:E740),"")</f>
        <v/>
      </c>
      <c r="G740" s="27" t="str">
        <f t="shared" si="138"/>
        <v/>
      </c>
      <c r="I740" s="54" t="str">
        <f t="shared" si="139"/>
        <v/>
      </c>
      <c r="J740" s="6" t="str">
        <f t="shared" si="140"/>
        <v/>
      </c>
      <c r="K740" s="27" t="str">
        <f t="shared" si="141"/>
        <v/>
      </c>
      <c r="L740" s="27" t="str">
        <f t="shared" si="142"/>
        <v/>
      </c>
      <c r="M740" s="27" t="str">
        <f t="shared" si="143"/>
        <v/>
      </c>
      <c r="N740" s="25" t="str">
        <f>IF(I740&lt;&gt;"",SUM($M$10:M740),"")</f>
        <v/>
      </c>
      <c r="O740" s="27" t="str">
        <f t="shared" si="144"/>
        <v/>
      </c>
    </row>
    <row r="741" spans="1:15" x14ac:dyDescent="0.25">
      <c r="A741" s="54" t="str">
        <f t="shared" si="133"/>
        <v/>
      </c>
      <c r="B741" s="6" t="str">
        <f t="shared" si="134"/>
        <v/>
      </c>
      <c r="C741" s="27" t="str">
        <f t="shared" si="135"/>
        <v/>
      </c>
      <c r="D741" s="27" t="str">
        <f t="shared" si="136"/>
        <v/>
      </c>
      <c r="E741" s="27" t="str">
        <f t="shared" si="137"/>
        <v/>
      </c>
      <c r="F741" s="25" t="str">
        <f>IF(A741&lt;&gt;"",SUM($E$10:E741),"")</f>
        <v/>
      </c>
      <c r="G741" s="27" t="str">
        <f t="shared" si="138"/>
        <v/>
      </c>
      <c r="I741" s="54" t="str">
        <f t="shared" si="139"/>
        <v/>
      </c>
      <c r="J741" s="6" t="str">
        <f t="shared" si="140"/>
        <v/>
      </c>
      <c r="K741" s="27" t="str">
        <f t="shared" si="141"/>
        <v/>
      </c>
      <c r="L741" s="27" t="str">
        <f t="shared" si="142"/>
        <v/>
      </c>
      <c r="M741" s="27" t="str">
        <f t="shared" si="143"/>
        <v/>
      </c>
      <c r="N741" s="25" t="str">
        <f>IF(I741&lt;&gt;"",SUM($M$10:M741),"")</f>
        <v/>
      </c>
      <c r="O741" s="27" t="str">
        <f t="shared" si="144"/>
        <v/>
      </c>
    </row>
    <row r="742" spans="1:15" x14ac:dyDescent="0.25">
      <c r="A742" s="54" t="str">
        <f t="shared" si="133"/>
        <v/>
      </c>
      <c r="B742" s="6" t="str">
        <f t="shared" si="134"/>
        <v/>
      </c>
      <c r="C742" s="27" t="str">
        <f t="shared" si="135"/>
        <v/>
      </c>
      <c r="D742" s="27" t="str">
        <f t="shared" si="136"/>
        <v/>
      </c>
      <c r="E742" s="27" t="str">
        <f t="shared" si="137"/>
        <v/>
      </c>
      <c r="F742" s="25" t="str">
        <f>IF(A742&lt;&gt;"",SUM($E$10:E742),"")</f>
        <v/>
      </c>
      <c r="G742" s="27" t="str">
        <f t="shared" si="138"/>
        <v/>
      </c>
      <c r="I742" s="54" t="str">
        <f t="shared" si="139"/>
        <v/>
      </c>
      <c r="J742" s="6" t="str">
        <f t="shared" si="140"/>
        <v/>
      </c>
      <c r="K742" s="27" t="str">
        <f t="shared" si="141"/>
        <v/>
      </c>
      <c r="L742" s="27" t="str">
        <f t="shared" si="142"/>
        <v/>
      </c>
      <c r="M742" s="27" t="str">
        <f t="shared" si="143"/>
        <v/>
      </c>
      <c r="N742" s="25" t="str">
        <f>IF(I742&lt;&gt;"",SUM($M$10:M742),"")</f>
        <v/>
      </c>
      <c r="O742" s="27" t="str">
        <f t="shared" si="144"/>
        <v/>
      </c>
    </row>
    <row r="743" spans="1:15" x14ac:dyDescent="0.25">
      <c r="A743" s="54" t="str">
        <f t="shared" si="133"/>
        <v/>
      </c>
      <c r="B743" s="6" t="str">
        <f t="shared" si="134"/>
        <v/>
      </c>
      <c r="C743" s="27" t="str">
        <f t="shared" si="135"/>
        <v/>
      </c>
      <c r="D743" s="27" t="str">
        <f t="shared" si="136"/>
        <v/>
      </c>
      <c r="E743" s="27" t="str">
        <f t="shared" si="137"/>
        <v/>
      </c>
      <c r="F743" s="25" t="str">
        <f>IF(A743&lt;&gt;"",SUM($E$10:E743),"")</f>
        <v/>
      </c>
      <c r="G743" s="27" t="str">
        <f t="shared" si="138"/>
        <v/>
      </c>
      <c r="I743" s="54" t="str">
        <f t="shared" si="139"/>
        <v/>
      </c>
      <c r="J743" s="6" t="str">
        <f t="shared" si="140"/>
        <v/>
      </c>
      <c r="K743" s="27" t="str">
        <f t="shared" si="141"/>
        <v/>
      </c>
      <c r="L743" s="27" t="str">
        <f t="shared" si="142"/>
        <v/>
      </c>
      <c r="M743" s="27" t="str">
        <f t="shared" si="143"/>
        <v/>
      </c>
      <c r="N743" s="25" t="str">
        <f>IF(I743&lt;&gt;"",SUM($M$10:M743),"")</f>
        <v/>
      </c>
      <c r="O743" s="27" t="str">
        <f t="shared" si="144"/>
        <v/>
      </c>
    </row>
    <row r="744" spans="1:15" x14ac:dyDescent="0.25">
      <c r="A744" s="54" t="str">
        <f t="shared" si="133"/>
        <v/>
      </c>
      <c r="B744" s="6" t="str">
        <f t="shared" si="134"/>
        <v/>
      </c>
      <c r="C744" s="27" t="str">
        <f t="shared" si="135"/>
        <v/>
      </c>
      <c r="D744" s="27" t="str">
        <f t="shared" si="136"/>
        <v/>
      </c>
      <c r="E744" s="27" t="str">
        <f t="shared" si="137"/>
        <v/>
      </c>
      <c r="F744" s="25" t="str">
        <f>IF(A744&lt;&gt;"",SUM($E$10:E744),"")</f>
        <v/>
      </c>
      <c r="G744" s="27" t="str">
        <f t="shared" si="138"/>
        <v/>
      </c>
      <c r="I744" s="54" t="str">
        <f t="shared" si="139"/>
        <v/>
      </c>
      <c r="J744" s="6" t="str">
        <f t="shared" si="140"/>
        <v/>
      </c>
      <c r="K744" s="27" t="str">
        <f t="shared" si="141"/>
        <v/>
      </c>
      <c r="L744" s="27" t="str">
        <f t="shared" si="142"/>
        <v/>
      </c>
      <c r="M744" s="27" t="str">
        <f t="shared" si="143"/>
        <v/>
      </c>
      <c r="N744" s="25" t="str">
        <f>IF(I744&lt;&gt;"",SUM($M$10:M744),"")</f>
        <v/>
      </c>
      <c r="O744" s="27" t="str">
        <f t="shared" si="144"/>
        <v/>
      </c>
    </row>
    <row r="745" spans="1:15" x14ac:dyDescent="0.25">
      <c r="A745" s="54" t="str">
        <f t="shared" si="133"/>
        <v/>
      </c>
      <c r="B745" s="6" t="str">
        <f t="shared" si="134"/>
        <v/>
      </c>
      <c r="C745" s="27" t="str">
        <f t="shared" si="135"/>
        <v/>
      </c>
      <c r="D745" s="27" t="str">
        <f t="shared" si="136"/>
        <v/>
      </c>
      <c r="E745" s="27" t="str">
        <f t="shared" si="137"/>
        <v/>
      </c>
      <c r="F745" s="25" t="str">
        <f>IF(A745&lt;&gt;"",SUM($E$10:E745),"")</f>
        <v/>
      </c>
      <c r="G745" s="27" t="str">
        <f t="shared" si="138"/>
        <v/>
      </c>
      <c r="I745" s="54" t="str">
        <f t="shared" si="139"/>
        <v/>
      </c>
      <c r="J745" s="6" t="str">
        <f t="shared" si="140"/>
        <v/>
      </c>
      <c r="K745" s="27" t="str">
        <f t="shared" si="141"/>
        <v/>
      </c>
      <c r="L745" s="27" t="str">
        <f t="shared" si="142"/>
        <v/>
      </c>
      <c r="M745" s="27" t="str">
        <f t="shared" si="143"/>
        <v/>
      </c>
      <c r="N745" s="25" t="str">
        <f>IF(I745&lt;&gt;"",SUM($M$10:M745),"")</f>
        <v/>
      </c>
      <c r="O745" s="27" t="str">
        <f t="shared" si="144"/>
        <v/>
      </c>
    </row>
    <row r="746" spans="1:15" x14ac:dyDescent="0.25">
      <c r="A746" s="54" t="str">
        <f t="shared" si="133"/>
        <v/>
      </c>
      <c r="B746" s="6" t="str">
        <f t="shared" si="134"/>
        <v/>
      </c>
      <c r="C746" s="27" t="str">
        <f t="shared" si="135"/>
        <v/>
      </c>
      <c r="D746" s="27" t="str">
        <f t="shared" si="136"/>
        <v/>
      </c>
      <c r="E746" s="27" t="str">
        <f t="shared" si="137"/>
        <v/>
      </c>
      <c r="F746" s="25" t="str">
        <f>IF(A746&lt;&gt;"",SUM($E$10:E746),"")</f>
        <v/>
      </c>
      <c r="G746" s="27" t="str">
        <f t="shared" si="138"/>
        <v/>
      </c>
      <c r="I746" s="54" t="str">
        <f t="shared" si="139"/>
        <v/>
      </c>
      <c r="J746" s="6" t="str">
        <f t="shared" si="140"/>
        <v/>
      </c>
      <c r="K746" s="27" t="str">
        <f t="shared" si="141"/>
        <v/>
      </c>
      <c r="L746" s="27" t="str">
        <f t="shared" si="142"/>
        <v/>
      </c>
      <c r="M746" s="27" t="str">
        <f t="shared" si="143"/>
        <v/>
      </c>
      <c r="N746" s="25" t="str">
        <f>IF(I746&lt;&gt;"",SUM($M$10:M746),"")</f>
        <v/>
      </c>
      <c r="O746" s="27" t="str">
        <f t="shared" si="144"/>
        <v/>
      </c>
    </row>
    <row r="747" spans="1:15" x14ac:dyDescent="0.25">
      <c r="A747" s="54" t="str">
        <f t="shared" si="133"/>
        <v/>
      </c>
      <c r="B747" s="6" t="str">
        <f t="shared" si="134"/>
        <v/>
      </c>
      <c r="C747" s="27" t="str">
        <f t="shared" si="135"/>
        <v/>
      </c>
      <c r="D747" s="27" t="str">
        <f t="shared" si="136"/>
        <v/>
      </c>
      <c r="E747" s="27" t="str">
        <f t="shared" si="137"/>
        <v/>
      </c>
      <c r="F747" s="25" t="str">
        <f>IF(A747&lt;&gt;"",SUM($E$10:E747),"")</f>
        <v/>
      </c>
      <c r="G747" s="27" t="str">
        <f t="shared" si="138"/>
        <v/>
      </c>
      <c r="I747" s="54" t="str">
        <f t="shared" si="139"/>
        <v/>
      </c>
      <c r="J747" s="6" t="str">
        <f t="shared" si="140"/>
        <v/>
      </c>
      <c r="K747" s="27" t="str">
        <f t="shared" si="141"/>
        <v/>
      </c>
      <c r="L747" s="27" t="str">
        <f t="shared" si="142"/>
        <v/>
      </c>
      <c r="M747" s="27" t="str">
        <f t="shared" si="143"/>
        <v/>
      </c>
      <c r="N747" s="25" t="str">
        <f>IF(I747&lt;&gt;"",SUM($M$10:M747),"")</f>
        <v/>
      </c>
      <c r="O747" s="27" t="str">
        <f t="shared" si="144"/>
        <v/>
      </c>
    </row>
    <row r="748" spans="1:15" x14ac:dyDescent="0.25">
      <c r="A748" s="54" t="str">
        <f t="shared" si="133"/>
        <v/>
      </c>
      <c r="B748" s="6" t="str">
        <f t="shared" si="134"/>
        <v/>
      </c>
      <c r="C748" s="27" t="str">
        <f t="shared" si="135"/>
        <v/>
      </c>
      <c r="D748" s="27" t="str">
        <f t="shared" si="136"/>
        <v/>
      </c>
      <c r="E748" s="27" t="str">
        <f t="shared" si="137"/>
        <v/>
      </c>
      <c r="F748" s="25" t="str">
        <f>IF(A748&lt;&gt;"",SUM($E$10:E748),"")</f>
        <v/>
      </c>
      <c r="G748" s="27" t="str">
        <f t="shared" si="138"/>
        <v/>
      </c>
      <c r="I748" s="54" t="str">
        <f t="shared" si="139"/>
        <v/>
      </c>
      <c r="J748" s="6" t="str">
        <f t="shared" si="140"/>
        <v/>
      </c>
      <c r="K748" s="27" t="str">
        <f t="shared" si="141"/>
        <v/>
      </c>
      <c r="L748" s="27" t="str">
        <f t="shared" si="142"/>
        <v/>
      </c>
      <c r="M748" s="27" t="str">
        <f t="shared" si="143"/>
        <v/>
      </c>
      <c r="N748" s="25" t="str">
        <f>IF(I748&lt;&gt;"",SUM($M$10:M748),"")</f>
        <v/>
      </c>
      <c r="O748" s="27" t="str">
        <f t="shared" si="144"/>
        <v/>
      </c>
    </row>
    <row r="749" spans="1:15" x14ac:dyDescent="0.25">
      <c r="A749" s="54" t="str">
        <f t="shared" si="133"/>
        <v/>
      </c>
      <c r="B749" s="6" t="str">
        <f t="shared" si="134"/>
        <v/>
      </c>
      <c r="C749" s="27" t="str">
        <f t="shared" si="135"/>
        <v/>
      </c>
      <c r="D749" s="27" t="str">
        <f t="shared" si="136"/>
        <v/>
      </c>
      <c r="E749" s="27" t="str">
        <f t="shared" si="137"/>
        <v/>
      </c>
      <c r="F749" s="25" t="str">
        <f>IF(A749&lt;&gt;"",SUM($E$10:E749),"")</f>
        <v/>
      </c>
      <c r="G749" s="27" t="str">
        <f t="shared" si="138"/>
        <v/>
      </c>
      <c r="I749" s="54" t="str">
        <f t="shared" si="139"/>
        <v/>
      </c>
      <c r="J749" s="6" t="str">
        <f t="shared" si="140"/>
        <v/>
      </c>
      <c r="K749" s="27" t="str">
        <f t="shared" si="141"/>
        <v/>
      </c>
      <c r="L749" s="27" t="str">
        <f t="shared" si="142"/>
        <v/>
      </c>
      <c r="M749" s="27" t="str">
        <f t="shared" si="143"/>
        <v/>
      </c>
      <c r="N749" s="25" t="str">
        <f>IF(I749&lt;&gt;"",SUM($M$10:M749),"")</f>
        <v/>
      </c>
      <c r="O749" s="27" t="str">
        <f t="shared" si="144"/>
        <v/>
      </c>
    </row>
    <row r="750" spans="1:15" x14ac:dyDescent="0.25">
      <c r="A750" s="54" t="str">
        <f t="shared" si="133"/>
        <v/>
      </c>
      <c r="B750" s="6" t="str">
        <f t="shared" si="134"/>
        <v/>
      </c>
      <c r="C750" s="27" t="str">
        <f t="shared" si="135"/>
        <v/>
      </c>
      <c r="D750" s="27" t="str">
        <f t="shared" si="136"/>
        <v/>
      </c>
      <c r="E750" s="27" t="str">
        <f t="shared" si="137"/>
        <v/>
      </c>
      <c r="F750" s="25" t="str">
        <f>IF(A750&lt;&gt;"",SUM($E$10:E750),"")</f>
        <v/>
      </c>
      <c r="G750" s="27" t="str">
        <f t="shared" si="138"/>
        <v/>
      </c>
      <c r="I750" s="54" t="str">
        <f t="shared" si="139"/>
        <v/>
      </c>
      <c r="J750" s="6" t="str">
        <f t="shared" si="140"/>
        <v/>
      </c>
      <c r="K750" s="27" t="str">
        <f t="shared" si="141"/>
        <v/>
      </c>
      <c r="L750" s="27" t="str">
        <f t="shared" si="142"/>
        <v/>
      </c>
      <c r="M750" s="27" t="str">
        <f t="shared" si="143"/>
        <v/>
      </c>
      <c r="N750" s="25" t="str">
        <f>IF(I750&lt;&gt;"",SUM($M$10:M750),"")</f>
        <v/>
      </c>
      <c r="O750" s="27" t="str">
        <f t="shared" si="144"/>
        <v/>
      </c>
    </row>
    <row r="751" spans="1:15" x14ac:dyDescent="0.25">
      <c r="A751" s="54" t="str">
        <f t="shared" si="133"/>
        <v/>
      </c>
      <c r="B751" s="6" t="str">
        <f t="shared" si="134"/>
        <v/>
      </c>
      <c r="C751" s="27" t="str">
        <f t="shared" si="135"/>
        <v/>
      </c>
      <c r="D751" s="27" t="str">
        <f t="shared" si="136"/>
        <v/>
      </c>
      <c r="E751" s="27" t="str">
        <f t="shared" si="137"/>
        <v/>
      </c>
      <c r="F751" s="25" t="str">
        <f>IF(A751&lt;&gt;"",SUM($E$10:E751),"")</f>
        <v/>
      </c>
      <c r="G751" s="27" t="str">
        <f t="shared" si="138"/>
        <v/>
      </c>
      <c r="I751" s="54" t="str">
        <f t="shared" si="139"/>
        <v/>
      </c>
      <c r="J751" s="6" t="str">
        <f t="shared" si="140"/>
        <v/>
      </c>
      <c r="K751" s="27" t="str">
        <f t="shared" si="141"/>
        <v/>
      </c>
      <c r="L751" s="27" t="str">
        <f t="shared" si="142"/>
        <v/>
      </c>
      <c r="M751" s="27" t="str">
        <f t="shared" si="143"/>
        <v/>
      </c>
      <c r="N751" s="25" t="str">
        <f>IF(I751&lt;&gt;"",SUM($M$10:M751),"")</f>
        <v/>
      </c>
      <c r="O751" s="27" t="str">
        <f t="shared" si="144"/>
        <v/>
      </c>
    </row>
    <row r="752" spans="1:15" x14ac:dyDescent="0.25">
      <c r="A752" s="54" t="str">
        <f t="shared" si="133"/>
        <v/>
      </c>
      <c r="B752" s="6" t="str">
        <f t="shared" si="134"/>
        <v/>
      </c>
      <c r="C752" s="27" t="str">
        <f t="shared" si="135"/>
        <v/>
      </c>
      <c r="D752" s="27" t="str">
        <f t="shared" si="136"/>
        <v/>
      </c>
      <c r="E752" s="27" t="str">
        <f t="shared" si="137"/>
        <v/>
      </c>
      <c r="F752" s="25" t="str">
        <f>IF(A752&lt;&gt;"",SUM($E$10:E752),"")</f>
        <v/>
      </c>
      <c r="G752" s="27" t="str">
        <f t="shared" si="138"/>
        <v/>
      </c>
      <c r="I752" s="54" t="str">
        <f t="shared" si="139"/>
        <v/>
      </c>
      <c r="J752" s="6" t="str">
        <f t="shared" si="140"/>
        <v/>
      </c>
      <c r="K752" s="27" t="str">
        <f t="shared" si="141"/>
        <v/>
      </c>
      <c r="L752" s="27" t="str">
        <f t="shared" si="142"/>
        <v/>
      </c>
      <c r="M752" s="27" t="str">
        <f t="shared" si="143"/>
        <v/>
      </c>
      <c r="N752" s="25" t="str">
        <f>IF(I752&lt;&gt;"",SUM($M$10:M752),"")</f>
        <v/>
      </c>
      <c r="O752" s="27" t="str">
        <f t="shared" si="144"/>
        <v/>
      </c>
    </row>
    <row r="753" spans="1:15" x14ac:dyDescent="0.25">
      <c r="A753" s="54" t="str">
        <f t="shared" si="133"/>
        <v/>
      </c>
      <c r="B753" s="6" t="str">
        <f t="shared" si="134"/>
        <v/>
      </c>
      <c r="C753" s="27" t="str">
        <f t="shared" si="135"/>
        <v/>
      </c>
      <c r="D753" s="27" t="str">
        <f t="shared" si="136"/>
        <v/>
      </c>
      <c r="E753" s="27" t="str">
        <f t="shared" si="137"/>
        <v/>
      </c>
      <c r="F753" s="25" t="str">
        <f>IF(A753&lt;&gt;"",SUM($E$10:E753),"")</f>
        <v/>
      </c>
      <c r="G753" s="27" t="str">
        <f t="shared" si="138"/>
        <v/>
      </c>
      <c r="I753" s="54" t="str">
        <f t="shared" si="139"/>
        <v/>
      </c>
      <c r="J753" s="6" t="str">
        <f t="shared" si="140"/>
        <v/>
      </c>
      <c r="K753" s="27" t="str">
        <f t="shared" si="141"/>
        <v/>
      </c>
      <c r="L753" s="27" t="str">
        <f t="shared" si="142"/>
        <v/>
      </c>
      <c r="M753" s="27" t="str">
        <f t="shared" si="143"/>
        <v/>
      </c>
      <c r="N753" s="25" t="str">
        <f>IF(I753&lt;&gt;"",SUM($M$10:M753),"")</f>
        <v/>
      </c>
      <c r="O753" s="27" t="str">
        <f t="shared" si="144"/>
        <v/>
      </c>
    </row>
    <row r="754" spans="1:15" x14ac:dyDescent="0.25">
      <c r="A754" s="54" t="str">
        <f t="shared" si="133"/>
        <v/>
      </c>
      <c r="B754" s="6" t="str">
        <f t="shared" si="134"/>
        <v/>
      </c>
      <c r="C754" s="27" t="str">
        <f t="shared" si="135"/>
        <v/>
      </c>
      <c r="D754" s="27" t="str">
        <f t="shared" si="136"/>
        <v/>
      </c>
      <c r="E754" s="27" t="str">
        <f t="shared" si="137"/>
        <v/>
      </c>
      <c r="F754" s="25" t="str">
        <f>IF(A754&lt;&gt;"",SUM($E$10:E754),"")</f>
        <v/>
      </c>
      <c r="G754" s="27" t="str">
        <f t="shared" si="138"/>
        <v/>
      </c>
      <c r="I754" s="54" t="str">
        <f t="shared" si="139"/>
        <v/>
      </c>
      <c r="J754" s="6" t="str">
        <f t="shared" si="140"/>
        <v/>
      </c>
      <c r="K754" s="27" t="str">
        <f t="shared" si="141"/>
        <v/>
      </c>
      <c r="L754" s="27" t="str">
        <f t="shared" si="142"/>
        <v/>
      </c>
      <c r="M754" s="27" t="str">
        <f t="shared" si="143"/>
        <v/>
      </c>
      <c r="N754" s="25" t="str">
        <f>IF(I754&lt;&gt;"",SUM($M$10:M754),"")</f>
        <v/>
      </c>
      <c r="O754" s="27" t="str">
        <f t="shared" si="144"/>
        <v/>
      </c>
    </row>
    <row r="755" spans="1:15" x14ac:dyDescent="0.25">
      <c r="A755" s="54" t="str">
        <f t="shared" si="133"/>
        <v/>
      </c>
      <c r="B755" s="6" t="str">
        <f t="shared" si="134"/>
        <v/>
      </c>
      <c r="C755" s="27" t="str">
        <f t="shared" si="135"/>
        <v/>
      </c>
      <c r="D755" s="27" t="str">
        <f t="shared" si="136"/>
        <v/>
      </c>
      <c r="E755" s="27" t="str">
        <f t="shared" si="137"/>
        <v/>
      </c>
      <c r="F755" s="25" t="str">
        <f>IF(A755&lt;&gt;"",SUM($E$10:E755),"")</f>
        <v/>
      </c>
      <c r="G755" s="27" t="str">
        <f t="shared" si="138"/>
        <v/>
      </c>
      <c r="I755" s="54" t="str">
        <f t="shared" si="139"/>
        <v/>
      </c>
      <c r="J755" s="6" t="str">
        <f t="shared" si="140"/>
        <v/>
      </c>
      <c r="K755" s="27" t="str">
        <f t="shared" si="141"/>
        <v/>
      </c>
      <c r="L755" s="27" t="str">
        <f t="shared" si="142"/>
        <v/>
      </c>
      <c r="M755" s="27" t="str">
        <f t="shared" si="143"/>
        <v/>
      </c>
      <c r="N755" s="25" t="str">
        <f>IF(I755&lt;&gt;"",SUM($M$10:M755),"")</f>
        <v/>
      </c>
      <c r="O755" s="27" t="str">
        <f t="shared" si="144"/>
        <v/>
      </c>
    </row>
    <row r="756" spans="1:15" x14ac:dyDescent="0.25">
      <c r="A756" s="54" t="str">
        <f t="shared" si="133"/>
        <v/>
      </c>
      <c r="B756" s="6" t="str">
        <f t="shared" si="134"/>
        <v/>
      </c>
      <c r="C756" s="27" t="str">
        <f t="shared" si="135"/>
        <v/>
      </c>
      <c r="D756" s="27" t="str">
        <f t="shared" si="136"/>
        <v/>
      </c>
      <c r="E756" s="27" t="str">
        <f t="shared" si="137"/>
        <v/>
      </c>
      <c r="F756" s="25" t="str">
        <f>IF(A756&lt;&gt;"",SUM($E$10:E756),"")</f>
        <v/>
      </c>
      <c r="G756" s="27" t="str">
        <f t="shared" si="138"/>
        <v/>
      </c>
      <c r="I756" s="54" t="str">
        <f t="shared" si="139"/>
        <v/>
      </c>
      <c r="J756" s="6" t="str">
        <f t="shared" si="140"/>
        <v/>
      </c>
      <c r="K756" s="27" t="str">
        <f t="shared" si="141"/>
        <v/>
      </c>
      <c r="L756" s="27" t="str">
        <f t="shared" si="142"/>
        <v/>
      </c>
      <c r="M756" s="27" t="str">
        <f t="shared" si="143"/>
        <v/>
      </c>
      <c r="N756" s="25" t="str">
        <f>IF(I756&lt;&gt;"",SUM($M$10:M756),"")</f>
        <v/>
      </c>
      <c r="O756" s="27" t="str">
        <f t="shared" si="144"/>
        <v/>
      </c>
    </row>
    <row r="757" spans="1:15" x14ac:dyDescent="0.25">
      <c r="A757" s="54" t="str">
        <f t="shared" si="133"/>
        <v/>
      </c>
      <c r="B757" s="6" t="str">
        <f t="shared" si="134"/>
        <v/>
      </c>
      <c r="C757" s="27" t="str">
        <f t="shared" si="135"/>
        <v/>
      </c>
      <c r="D757" s="27" t="str">
        <f t="shared" si="136"/>
        <v/>
      </c>
      <c r="E757" s="27" t="str">
        <f t="shared" si="137"/>
        <v/>
      </c>
      <c r="F757" s="25" t="str">
        <f>IF(A757&lt;&gt;"",SUM($E$10:E757),"")</f>
        <v/>
      </c>
      <c r="G757" s="27" t="str">
        <f t="shared" si="138"/>
        <v/>
      </c>
      <c r="I757" s="54" t="str">
        <f t="shared" si="139"/>
        <v/>
      </c>
      <c r="J757" s="6" t="str">
        <f t="shared" si="140"/>
        <v/>
      </c>
      <c r="K757" s="27" t="str">
        <f t="shared" si="141"/>
        <v/>
      </c>
      <c r="L757" s="27" t="str">
        <f t="shared" si="142"/>
        <v/>
      </c>
      <c r="M757" s="27" t="str">
        <f t="shared" si="143"/>
        <v/>
      </c>
      <c r="N757" s="25" t="str">
        <f>IF(I757&lt;&gt;"",SUM($M$10:M757),"")</f>
        <v/>
      </c>
      <c r="O757" s="27" t="str">
        <f t="shared" si="144"/>
        <v/>
      </c>
    </row>
    <row r="758" spans="1:15" x14ac:dyDescent="0.25">
      <c r="A758" s="54" t="str">
        <f t="shared" si="133"/>
        <v/>
      </c>
      <c r="B758" s="6" t="str">
        <f t="shared" si="134"/>
        <v/>
      </c>
      <c r="C758" s="27" t="str">
        <f t="shared" si="135"/>
        <v/>
      </c>
      <c r="D758" s="27" t="str">
        <f t="shared" si="136"/>
        <v/>
      </c>
      <c r="E758" s="27" t="str">
        <f t="shared" si="137"/>
        <v/>
      </c>
      <c r="F758" s="25" t="str">
        <f>IF(A758&lt;&gt;"",SUM($E$10:E758),"")</f>
        <v/>
      </c>
      <c r="G758" s="27" t="str">
        <f t="shared" si="138"/>
        <v/>
      </c>
      <c r="I758" s="54" t="str">
        <f t="shared" si="139"/>
        <v/>
      </c>
      <c r="J758" s="6" t="str">
        <f t="shared" si="140"/>
        <v/>
      </c>
      <c r="K758" s="27" t="str">
        <f t="shared" si="141"/>
        <v/>
      </c>
      <c r="L758" s="27" t="str">
        <f t="shared" si="142"/>
        <v/>
      </c>
      <c r="M758" s="27" t="str">
        <f t="shared" si="143"/>
        <v/>
      </c>
      <c r="N758" s="25" t="str">
        <f>IF(I758&lt;&gt;"",SUM($M$10:M758),"")</f>
        <v/>
      </c>
      <c r="O758" s="27" t="str">
        <f t="shared" si="144"/>
        <v/>
      </c>
    </row>
    <row r="759" spans="1:15" x14ac:dyDescent="0.25">
      <c r="A759" s="54" t="str">
        <f t="shared" si="133"/>
        <v/>
      </c>
      <c r="B759" s="6" t="str">
        <f t="shared" si="134"/>
        <v/>
      </c>
      <c r="C759" s="27" t="str">
        <f t="shared" si="135"/>
        <v/>
      </c>
      <c r="D759" s="27" t="str">
        <f t="shared" si="136"/>
        <v/>
      </c>
      <c r="E759" s="27" t="str">
        <f t="shared" si="137"/>
        <v/>
      </c>
      <c r="F759" s="25" t="str">
        <f>IF(A759&lt;&gt;"",SUM($E$10:E759),"")</f>
        <v/>
      </c>
      <c r="G759" s="27" t="str">
        <f t="shared" si="138"/>
        <v/>
      </c>
      <c r="I759" s="54" t="str">
        <f t="shared" si="139"/>
        <v/>
      </c>
      <c r="J759" s="6" t="str">
        <f t="shared" si="140"/>
        <v/>
      </c>
      <c r="K759" s="27" t="str">
        <f t="shared" si="141"/>
        <v/>
      </c>
      <c r="L759" s="27" t="str">
        <f t="shared" si="142"/>
        <v/>
      </c>
      <c r="M759" s="27" t="str">
        <f t="shared" si="143"/>
        <v/>
      </c>
      <c r="N759" s="25" t="str">
        <f>IF(I759&lt;&gt;"",SUM($M$10:M759),"")</f>
        <v/>
      </c>
      <c r="O759" s="27" t="str">
        <f t="shared" si="144"/>
        <v/>
      </c>
    </row>
    <row r="760" spans="1:15" x14ac:dyDescent="0.25">
      <c r="A760" s="54" t="str">
        <f t="shared" si="133"/>
        <v/>
      </c>
      <c r="B760" s="6" t="str">
        <f t="shared" si="134"/>
        <v/>
      </c>
      <c r="C760" s="27" t="str">
        <f t="shared" si="135"/>
        <v/>
      </c>
      <c r="D760" s="27" t="str">
        <f t="shared" si="136"/>
        <v/>
      </c>
      <c r="E760" s="27" t="str">
        <f t="shared" si="137"/>
        <v/>
      </c>
      <c r="F760" s="25" t="str">
        <f>IF(A760&lt;&gt;"",SUM($E$10:E760),"")</f>
        <v/>
      </c>
      <c r="G760" s="27" t="str">
        <f t="shared" si="138"/>
        <v/>
      </c>
      <c r="I760" s="54" t="str">
        <f t="shared" si="139"/>
        <v/>
      </c>
      <c r="J760" s="6" t="str">
        <f t="shared" si="140"/>
        <v/>
      </c>
      <c r="K760" s="27" t="str">
        <f t="shared" si="141"/>
        <v/>
      </c>
      <c r="L760" s="27" t="str">
        <f t="shared" si="142"/>
        <v/>
      </c>
      <c r="M760" s="27" t="str">
        <f t="shared" si="143"/>
        <v/>
      </c>
      <c r="N760" s="25" t="str">
        <f>IF(I760&lt;&gt;"",SUM($M$10:M760),"")</f>
        <v/>
      </c>
      <c r="O760" s="27" t="str">
        <f t="shared" si="144"/>
        <v/>
      </c>
    </row>
    <row r="761" spans="1:15" x14ac:dyDescent="0.25">
      <c r="A761" s="54" t="str">
        <f t="shared" si="133"/>
        <v/>
      </c>
      <c r="B761" s="6" t="str">
        <f t="shared" si="134"/>
        <v/>
      </c>
      <c r="C761" s="27" t="str">
        <f t="shared" si="135"/>
        <v/>
      </c>
      <c r="D761" s="27" t="str">
        <f t="shared" si="136"/>
        <v/>
      </c>
      <c r="E761" s="27" t="str">
        <f t="shared" si="137"/>
        <v/>
      </c>
      <c r="F761" s="25" t="str">
        <f>IF(A761&lt;&gt;"",SUM($E$10:E761),"")</f>
        <v/>
      </c>
      <c r="G761" s="27" t="str">
        <f t="shared" si="138"/>
        <v/>
      </c>
      <c r="I761" s="54" t="str">
        <f t="shared" si="139"/>
        <v/>
      </c>
      <c r="J761" s="6" t="str">
        <f t="shared" si="140"/>
        <v/>
      </c>
      <c r="K761" s="27" t="str">
        <f t="shared" si="141"/>
        <v/>
      </c>
      <c r="L761" s="27" t="str">
        <f t="shared" si="142"/>
        <v/>
      </c>
      <c r="M761" s="27" t="str">
        <f t="shared" si="143"/>
        <v/>
      </c>
      <c r="N761" s="25" t="str">
        <f>IF(I761&lt;&gt;"",SUM($M$10:M761),"")</f>
        <v/>
      </c>
      <c r="O761" s="27" t="str">
        <f t="shared" si="144"/>
        <v/>
      </c>
    </row>
    <row r="762" spans="1:15" x14ac:dyDescent="0.25">
      <c r="A762" s="54" t="str">
        <f t="shared" si="133"/>
        <v/>
      </c>
      <c r="B762" s="6" t="str">
        <f t="shared" si="134"/>
        <v/>
      </c>
      <c r="C762" s="27" t="str">
        <f t="shared" si="135"/>
        <v/>
      </c>
      <c r="D762" s="27" t="str">
        <f t="shared" si="136"/>
        <v/>
      </c>
      <c r="E762" s="27" t="str">
        <f t="shared" si="137"/>
        <v/>
      </c>
      <c r="F762" s="25" t="str">
        <f>IF(A762&lt;&gt;"",SUM($E$10:E762),"")</f>
        <v/>
      </c>
      <c r="G762" s="27" t="str">
        <f t="shared" si="138"/>
        <v/>
      </c>
      <c r="I762" s="54" t="str">
        <f t="shared" si="139"/>
        <v/>
      </c>
      <c r="J762" s="6" t="str">
        <f t="shared" si="140"/>
        <v/>
      </c>
      <c r="K762" s="27" t="str">
        <f t="shared" si="141"/>
        <v/>
      </c>
      <c r="L762" s="27" t="str">
        <f t="shared" si="142"/>
        <v/>
      </c>
      <c r="M762" s="27" t="str">
        <f t="shared" si="143"/>
        <v/>
      </c>
      <c r="N762" s="25" t="str">
        <f>IF(I762&lt;&gt;"",SUM($M$10:M762),"")</f>
        <v/>
      </c>
      <c r="O762" s="27" t="str">
        <f t="shared" si="144"/>
        <v/>
      </c>
    </row>
    <row r="763" spans="1:15" x14ac:dyDescent="0.25">
      <c r="A763" s="54" t="str">
        <f t="shared" si="133"/>
        <v/>
      </c>
      <c r="B763" s="6" t="str">
        <f t="shared" si="134"/>
        <v/>
      </c>
      <c r="C763" s="27" t="str">
        <f t="shared" si="135"/>
        <v/>
      </c>
      <c r="D763" s="27" t="str">
        <f t="shared" si="136"/>
        <v/>
      </c>
      <c r="E763" s="27" t="str">
        <f t="shared" si="137"/>
        <v/>
      </c>
      <c r="F763" s="25" t="str">
        <f>IF(A763&lt;&gt;"",SUM($E$10:E763),"")</f>
        <v/>
      </c>
      <c r="G763" s="27" t="str">
        <f t="shared" si="138"/>
        <v/>
      </c>
      <c r="I763" s="54" t="str">
        <f t="shared" si="139"/>
        <v/>
      </c>
      <c r="J763" s="6" t="str">
        <f t="shared" si="140"/>
        <v/>
      </c>
      <c r="K763" s="27" t="str">
        <f t="shared" si="141"/>
        <v/>
      </c>
      <c r="L763" s="27" t="str">
        <f t="shared" si="142"/>
        <v/>
      </c>
      <c r="M763" s="27" t="str">
        <f t="shared" si="143"/>
        <v/>
      </c>
      <c r="N763" s="25" t="str">
        <f>IF(I763&lt;&gt;"",SUM($M$10:M763),"")</f>
        <v/>
      </c>
      <c r="O763" s="27" t="str">
        <f t="shared" si="144"/>
        <v/>
      </c>
    </row>
    <row r="764" spans="1:15" x14ac:dyDescent="0.25">
      <c r="A764" s="54" t="str">
        <f t="shared" si="133"/>
        <v/>
      </c>
      <c r="B764" s="6" t="str">
        <f t="shared" si="134"/>
        <v/>
      </c>
      <c r="C764" s="27" t="str">
        <f t="shared" si="135"/>
        <v/>
      </c>
      <c r="D764" s="27" t="str">
        <f t="shared" si="136"/>
        <v/>
      </c>
      <c r="E764" s="27" t="str">
        <f t="shared" si="137"/>
        <v/>
      </c>
      <c r="F764" s="25" t="str">
        <f>IF(A764&lt;&gt;"",SUM($E$10:E764),"")</f>
        <v/>
      </c>
      <c r="G764" s="27" t="str">
        <f t="shared" si="138"/>
        <v/>
      </c>
      <c r="I764" s="54" t="str">
        <f t="shared" si="139"/>
        <v/>
      </c>
      <c r="J764" s="6" t="str">
        <f t="shared" si="140"/>
        <v/>
      </c>
      <c r="K764" s="27" t="str">
        <f t="shared" si="141"/>
        <v/>
      </c>
      <c r="L764" s="27" t="str">
        <f t="shared" si="142"/>
        <v/>
      </c>
      <c r="M764" s="27" t="str">
        <f t="shared" si="143"/>
        <v/>
      </c>
      <c r="N764" s="25" t="str">
        <f>IF(I764&lt;&gt;"",SUM($M$10:M764),"")</f>
        <v/>
      </c>
      <c r="O764" s="27" t="str">
        <f t="shared" si="144"/>
        <v/>
      </c>
    </row>
    <row r="765" spans="1:15" x14ac:dyDescent="0.25">
      <c r="A765" s="54" t="str">
        <f t="shared" si="133"/>
        <v/>
      </c>
      <c r="B765" s="6" t="str">
        <f t="shared" si="134"/>
        <v/>
      </c>
      <c r="C765" s="27" t="str">
        <f t="shared" si="135"/>
        <v/>
      </c>
      <c r="D765" s="27" t="str">
        <f t="shared" si="136"/>
        <v/>
      </c>
      <c r="E765" s="27" t="str">
        <f t="shared" si="137"/>
        <v/>
      </c>
      <c r="F765" s="25" t="str">
        <f>IF(A765&lt;&gt;"",SUM($E$10:E765),"")</f>
        <v/>
      </c>
      <c r="G765" s="27" t="str">
        <f t="shared" si="138"/>
        <v/>
      </c>
      <c r="I765" s="54" t="str">
        <f t="shared" si="139"/>
        <v/>
      </c>
      <c r="J765" s="6" t="str">
        <f t="shared" si="140"/>
        <v/>
      </c>
      <c r="K765" s="27" t="str">
        <f t="shared" si="141"/>
        <v/>
      </c>
      <c r="L765" s="27" t="str">
        <f t="shared" si="142"/>
        <v/>
      </c>
      <c r="M765" s="27" t="str">
        <f t="shared" si="143"/>
        <v/>
      </c>
      <c r="N765" s="25" t="str">
        <f>IF(I765&lt;&gt;"",SUM($M$10:M765),"")</f>
        <v/>
      </c>
      <c r="O765" s="27" t="str">
        <f t="shared" si="144"/>
        <v/>
      </c>
    </row>
    <row r="766" spans="1:15" x14ac:dyDescent="0.25">
      <c r="A766" s="54" t="str">
        <f t="shared" si="133"/>
        <v/>
      </c>
      <c r="B766" s="6" t="str">
        <f t="shared" si="134"/>
        <v/>
      </c>
      <c r="C766" s="27" t="str">
        <f t="shared" si="135"/>
        <v/>
      </c>
      <c r="D766" s="27" t="str">
        <f t="shared" si="136"/>
        <v/>
      </c>
      <c r="E766" s="27" t="str">
        <f t="shared" si="137"/>
        <v/>
      </c>
      <c r="F766" s="25" t="str">
        <f>IF(A766&lt;&gt;"",SUM($E$10:E766),"")</f>
        <v/>
      </c>
      <c r="G766" s="27" t="str">
        <f t="shared" si="138"/>
        <v/>
      </c>
      <c r="I766" s="54" t="str">
        <f t="shared" si="139"/>
        <v/>
      </c>
      <c r="J766" s="6" t="str">
        <f t="shared" si="140"/>
        <v/>
      </c>
      <c r="K766" s="27" t="str">
        <f t="shared" si="141"/>
        <v/>
      </c>
      <c r="L766" s="27" t="str">
        <f t="shared" si="142"/>
        <v/>
      </c>
      <c r="M766" s="27" t="str">
        <f t="shared" si="143"/>
        <v/>
      </c>
      <c r="N766" s="25" t="str">
        <f>IF(I766&lt;&gt;"",SUM($M$10:M766),"")</f>
        <v/>
      </c>
      <c r="O766" s="27" t="str">
        <f t="shared" si="144"/>
        <v/>
      </c>
    </row>
    <row r="767" spans="1:15" x14ac:dyDescent="0.25">
      <c r="A767" s="54" t="str">
        <f t="shared" si="133"/>
        <v/>
      </c>
      <c r="B767" s="6" t="str">
        <f t="shared" si="134"/>
        <v/>
      </c>
      <c r="C767" s="27" t="str">
        <f t="shared" si="135"/>
        <v/>
      </c>
      <c r="D767" s="27" t="str">
        <f t="shared" si="136"/>
        <v/>
      </c>
      <c r="E767" s="27" t="str">
        <f t="shared" si="137"/>
        <v/>
      </c>
      <c r="F767" s="25" t="str">
        <f>IF(A767&lt;&gt;"",SUM($E$10:E767),"")</f>
        <v/>
      </c>
      <c r="G767" s="27" t="str">
        <f t="shared" si="138"/>
        <v/>
      </c>
      <c r="I767" s="54" t="str">
        <f t="shared" si="139"/>
        <v/>
      </c>
      <c r="J767" s="6" t="str">
        <f t="shared" si="140"/>
        <v/>
      </c>
      <c r="K767" s="27" t="str">
        <f t="shared" si="141"/>
        <v/>
      </c>
      <c r="L767" s="27" t="str">
        <f t="shared" si="142"/>
        <v/>
      </c>
      <c r="M767" s="27" t="str">
        <f t="shared" si="143"/>
        <v/>
      </c>
      <c r="N767" s="25" t="str">
        <f>IF(I767&lt;&gt;"",SUM($M$10:M767),"")</f>
        <v/>
      </c>
      <c r="O767" s="27" t="str">
        <f t="shared" si="144"/>
        <v/>
      </c>
    </row>
    <row r="768" spans="1:15" x14ac:dyDescent="0.25">
      <c r="A768" s="54" t="str">
        <f t="shared" si="133"/>
        <v/>
      </c>
      <c r="B768" s="6" t="str">
        <f t="shared" si="134"/>
        <v/>
      </c>
      <c r="C768" s="27" t="str">
        <f t="shared" si="135"/>
        <v/>
      </c>
      <c r="D768" s="27" t="str">
        <f t="shared" si="136"/>
        <v/>
      </c>
      <c r="E768" s="27" t="str">
        <f t="shared" si="137"/>
        <v/>
      </c>
      <c r="F768" s="25" t="str">
        <f>IF(A768&lt;&gt;"",SUM($E$10:E768),"")</f>
        <v/>
      </c>
      <c r="G768" s="27" t="str">
        <f t="shared" si="138"/>
        <v/>
      </c>
      <c r="I768" s="54" t="str">
        <f t="shared" si="139"/>
        <v/>
      </c>
      <c r="J768" s="6" t="str">
        <f t="shared" si="140"/>
        <v/>
      </c>
      <c r="K768" s="27" t="str">
        <f t="shared" si="141"/>
        <v/>
      </c>
      <c r="L768" s="27" t="str">
        <f t="shared" si="142"/>
        <v/>
      </c>
      <c r="M768" s="27" t="str">
        <f t="shared" si="143"/>
        <v/>
      </c>
      <c r="N768" s="25" t="str">
        <f>IF(I768&lt;&gt;"",SUM($M$10:M768),"")</f>
        <v/>
      </c>
      <c r="O768" s="27" t="str">
        <f t="shared" si="144"/>
        <v/>
      </c>
    </row>
    <row r="769" spans="1:15" x14ac:dyDescent="0.25">
      <c r="A769" s="54" t="str">
        <f t="shared" si="133"/>
        <v/>
      </c>
      <c r="B769" s="6" t="str">
        <f t="shared" si="134"/>
        <v/>
      </c>
      <c r="C769" s="27" t="str">
        <f t="shared" si="135"/>
        <v/>
      </c>
      <c r="D769" s="27" t="str">
        <f t="shared" si="136"/>
        <v/>
      </c>
      <c r="E769" s="27" t="str">
        <f t="shared" si="137"/>
        <v/>
      </c>
      <c r="F769" s="25" t="str">
        <f>IF(A769&lt;&gt;"",SUM($E$10:E769),"")</f>
        <v/>
      </c>
      <c r="G769" s="27" t="str">
        <f t="shared" si="138"/>
        <v/>
      </c>
      <c r="I769" s="54" t="str">
        <f t="shared" si="139"/>
        <v/>
      </c>
      <c r="J769" s="6" t="str">
        <f t="shared" si="140"/>
        <v/>
      </c>
      <c r="K769" s="27" t="str">
        <f t="shared" si="141"/>
        <v/>
      </c>
      <c r="L769" s="27" t="str">
        <f t="shared" si="142"/>
        <v/>
      </c>
      <c r="M769" s="27" t="str">
        <f t="shared" si="143"/>
        <v/>
      </c>
      <c r="N769" s="25" t="str">
        <f>IF(I769&lt;&gt;"",SUM($M$10:M769),"")</f>
        <v/>
      </c>
      <c r="O769" s="27" t="str">
        <f t="shared" si="144"/>
        <v/>
      </c>
    </row>
    <row r="770" spans="1:15" x14ac:dyDescent="0.25">
      <c r="A770" s="54" t="str">
        <f t="shared" si="133"/>
        <v/>
      </c>
      <c r="B770" s="6" t="str">
        <f t="shared" si="134"/>
        <v/>
      </c>
      <c r="C770" s="27" t="str">
        <f t="shared" si="135"/>
        <v/>
      </c>
      <c r="D770" s="27" t="str">
        <f t="shared" si="136"/>
        <v/>
      </c>
      <c r="E770" s="27" t="str">
        <f t="shared" si="137"/>
        <v/>
      </c>
      <c r="F770" s="25" t="str">
        <f>IF(A770&lt;&gt;"",SUM($E$10:E770),"")</f>
        <v/>
      </c>
      <c r="G770" s="27" t="str">
        <f t="shared" si="138"/>
        <v/>
      </c>
      <c r="I770" s="54" t="str">
        <f t="shared" si="139"/>
        <v/>
      </c>
      <c r="J770" s="6" t="str">
        <f t="shared" si="140"/>
        <v/>
      </c>
      <c r="K770" s="27" t="str">
        <f t="shared" si="141"/>
        <v/>
      </c>
      <c r="L770" s="27" t="str">
        <f t="shared" si="142"/>
        <v/>
      </c>
      <c r="M770" s="27" t="str">
        <f t="shared" si="143"/>
        <v/>
      </c>
      <c r="N770" s="25" t="str">
        <f>IF(I770&lt;&gt;"",SUM($M$10:M770),"")</f>
        <v/>
      </c>
      <c r="O770" s="27" t="str">
        <f t="shared" si="144"/>
        <v/>
      </c>
    </row>
    <row r="771" spans="1:15" x14ac:dyDescent="0.25">
      <c r="A771" s="54" t="str">
        <f t="shared" si="133"/>
        <v/>
      </c>
      <c r="B771" s="6" t="str">
        <f t="shared" si="134"/>
        <v/>
      </c>
      <c r="C771" s="27" t="str">
        <f t="shared" si="135"/>
        <v/>
      </c>
      <c r="D771" s="27" t="str">
        <f t="shared" si="136"/>
        <v/>
      </c>
      <c r="E771" s="27" t="str">
        <f t="shared" si="137"/>
        <v/>
      </c>
      <c r="F771" s="25" t="str">
        <f>IF(A771&lt;&gt;"",SUM($E$10:E771),"")</f>
        <v/>
      </c>
      <c r="G771" s="27" t="str">
        <f t="shared" si="138"/>
        <v/>
      </c>
      <c r="I771" s="54" t="str">
        <f t="shared" si="139"/>
        <v/>
      </c>
      <c r="J771" s="6" t="str">
        <f t="shared" si="140"/>
        <v/>
      </c>
      <c r="K771" s="27" t="str">
        <f t="shared" si="141"/>
        <v/>
      </c>
      <c r="L771" s="27" t="str">
        <f t="shared" si="142"/>
        <v/>
      </c>
      <c r="M771" s="27" t="str">
        <f t="shared" si="143"/>
        <v/>
      </c>
      <c r="N771" s="25" t="str">
        <f>IF(I771&lt;&gt;"",SUM($M$10:M771),"")</f>
        <v/>
      </c>
      <c r="O771" s="27" t="str">
        <f t="shared" si="144"/>
        <v/>
      </c>
    </row>
    <row r="772" spans="1:15" x14ac:dyDescent="0.25">
      <c r="A772" s="54" t="str">
        <f t="shared" si="133"/>
        <v/>
      </c>
      <c r="B772" s="6" t="str">
        <f t="shared" si="134"/>
        <v/>
      </c>
      <c r="C772" s="27" t="str">
        <f t="shared" si="135"/>
        <v/>
      </c>
      <c r="D772" s="27" t="str">
        <f t="shared" si="136"/>
        <v/>
      </c>
      <c r="E772" s="27" t="str">
        <f t="shared" si="137"/>
        <v/>
      </c>
      <c r="F772" s="25" t="str">
        <f>IF(A772&lt;&gt;"",SUM($E$10:E772),"")</f>
        <v/>
      </c>
      <c r="G772" s="27" t="str">
        <f t="shared" si="138"/>
        <v/>
      </c>
      <c r="I772" s="54" t="str">
        <f t="shared" si="139"/>
        <v/>
      </c>
      <c r="J772" s="6" t="str">
        <f t="shared" si="140"/>
        <v/>
      </c>
      <c r="K772" s="27" t="str">
        <f t="shared" si="141"/>
        <v/>
      </c>
      <c r="L772" s="27" t="str">
        <f t="shared" si="142"/>
        <v/>
      </c>
      <c r="M772" s="27" t="str">
        <f t="shared" si="143"/>
        <v/>
      </c>
      <c r="N772" s="25" t="str">
        <f>IF(I772&lt;&gt;"",SUM($M$10:M772),"")</f>
        <v/>
      </c>
      <c r="O772" s="27" t="str">
        <f t="shared" si="144"/>
        <v/>
      </c>
    </row>
    <row r="773" spans="1:15" x14ac:dyDescent="0.25">
      <c r="A773" s="54" t="str">
        <f t="shared" si="133"/>
        <v/>
      </c>
      <c r="B773" s="6" t="str">
        <f t="shared" si="134"/>
        <v/>
      </c>
      <c r="C773" s="27" t="str">
        <f t="shared" si="135"/>
        <v/>
      </c>
      <c r="D773" s="27" t="str">
        <f t="shared" si="136"/>
        <v/>
      </c>
      <c r="E773" s="27" t="str">
        <f t="shared" si="137"/>
        <v/>
      </c>
      <c r="F773" s="25" t="str">
        <f>IF(A773&lt;&gt;"",SUM($E$10:E773),"")</f>
        <v/>
      </c>
      <c r="G773" s="27" t="str">
        <f t="shared" si="138"/>
        <v/>
      </c>
      <c r="I773" s="54" t="str">
        <f t="shared" si="139"/>
        <v/>
      </c>
      <c r="J773" s="6" t="str">
        <f t="shared" si="140"/>
        <v/>
      </c>
      <c r="K773" s="27" t="str">
        <f t="shared" si="141"/>
        <v/>
      </c>
      <c r="L773" s="27" t="str">
        <f t="shared" si="142"/>
        <v/>
      </c>
      <c r="M773" s="27" t="str">
        <f t="shared" si="143"/>
        <v/>
      </c>
      <c r="N773" s="25" t="str">
        <f>IF(I773&lt;&gt;"",SUM($M$10:M773),"")</f>
        <v/>
      </c>
      <c r="O773" s="27" t="str">
        <f t="shared" si="144"/>
        <v/>
      </c>
    </row>
    <row r="774" spans="1:15" x14ac:dyDescent="0.25">
      <c r="A774" s="54" t="str">
        <f t="shared" si="133"/>
        <v/>
      </c>
      <c r="B774" s="6" t="str">
        <f t="shared" si="134"/>
        <v/>
      </c>
      <c r="C774" s="27" t="str">
        <f t="shared" si="135"/>
        <v/>
      </c>
      <c r="D774" s="27" t="str">
        <f t="shared" si="136"/>
        <v/>
      </c>
      <c r="E774" s="27" t="str">
        <f t="shared" si="137"/>
        <v/>
      </c>
      <c r="F774" s="25" t="str">
        <f>IF(A774&lt;&gt;"",SUM($E$10:E774),"")</f>
        <v/>
      </c>
      <c r="G774" s="27" t="str">
        <f t="shared" si="138"/>
        <v/>
      </c>
      <c r="I774" s="54" t="str">
        <f t="shared" si="139"/>
        <v/>
      </c>
      <c r="J774" s="6" t="str">
        <f t="shared" si="140"/>
        <v/>
      </c>
      <c r="K774" s="27" t="str">
        <f t="shared" si="141"/>
        <v/>
      </c>
      <c r="L774" s="27" t="str">
        <f t="shared" si="142"/>
        <v/>
      </c>
      <c r="M774" s="27" t="str">
        <f t="shared" si="143"/>
        <v/>
      </c>
      <c r="N774" s="25" t="str">
        <f>IF(I774&lt;&gt;"",SUM($M$10:M774),"")</f>
        <v/>
      </c>
      <c r="O774" s="27" t="str">
        <f t="shared" si="144"/>
        <v/>
      </c>
    </row>
    <row r="775" spans="1:15" x14ac:dyDescent="0.25">
      <c r="A775" s="54" t="str">
        <f t="shared" si="133"/>
        <v/>
      </c>
      <c r="B775" s="6" t="str">
        <f t="shared" si="134"/>
        <v/>
      </c>
      <c r="C775" s="27" t="str">
        <f t="shared" si="135"/>
        <v/>
      </c>
      <c r="D775" s="27" t="str">
        <f t="shared" si="136"/>
        <v/>
      </c>
      <c r="E775" s="27" t="str">
        <f t="shared" si="137"/>
        <v/>
      </c>
      <c r="F775" s="25" t="str">
        <f>IF(A775&lt;&gt;"",SUM($E$10:E775),"")</f>
        <v/>
      </c>
      <c r="G775" s="27" t="str">
        <f t="shared" si="138"/>
        <v/>
      </c>
      <c r="I775" s="54" t="str">
        <f t="shared" si="139"/>
        <v/>
      </c>
      <c r="J775" s="6" t="str">
        <f t="shared" si="140"/>
        <v/>
      </c>
      <c r="K775" s="27" t="str">
        <f t="shared" si="141"/>
        <v/>
      </c>
      <c r="L775" s="27" t="str">
        <f t="shared" si="142"/>
        <v/>
      </c>
      <c r="M775" s="27" t="str">
        <f t="shared" si="143"/>
        <v/>
      </c>
      <c r="N775" s="25" t="str">
        <f>IF(I775&lt;&gt;"",SUM($M$10:M775),"")</f>
        <v/>
      </c>
      <c r="O775" s="27" t="str">
        <f t="shared" si="144"/>
        <v/>
      </c>
    </row>
    <row r="776" spans="1:15" x14ac:dyDescent="0.25">
      <c r="A776" s="54" t="str">
        <f t="shared" si="133"/>
        <v/>
      </c>
      <c r="B776" s="6" t="str">
        <f t="shared" si="134"/>
        <v/>
      </c>
      <c r="C776" s="27" t="str">
        <f t="shared" si="135"/>
        <v/>
      </c>
      <c r="D776" s="27" t="str">
        <f t="shared" si="136"/>
        <v/>
      </c>
      <c r="E776" s="27" t="str">
        <f t="shared" si="137"/>
        <v/>
      </c>
      <c r="F776" s="25" t="str">
        <f>IF(A776&lt;&gt;"",SUM($E$10:E776),"")</f>
        <v/>
      </c>
      <c r="G776" s="27" t="str">
        <f t="shared" si="138"/>
        <v/>
      </c>
      <c r="I776" s="54" t="str">
        <f t="shared" si="139"/>
        <v/>
      </c>
      <c r="J776" s="6" t="str">
        <f t="shared" si="140"/>
        <v/>
      </c>
      <c r="K776" s="27" t="str">
        <f t="shared" si="141"/>
        <v/>
      </c>
      <c r="L776" s="27" t="str">
        <f t="shared" si="142"/>
        <v/>
      </c>
      <c r="M776" s="27" t="str">
        <f t="shared" si="143"/>
        <v/>
      </c>
      <c r="N776" s="25" t="str">
        <f>IF(I776&lt;&gt;"",SUM($M$10:M776),"")</f>
        <v/>
      </c>
      <c r="O776" s="27" t="str">
        <f t="shared" si="144"/>
        <v/>
      </c>
    </row>
    <row r="777" spans="1:15" x14ac:dyDescent="0.25">
      <c r="A777" s="54" t="str">
        <f t="shared" si="133"/>
        <v/>
      </c>
      <c r="B777" s="6" t="str">
        <f t="shared" si="134"/>
        <v/>
      </c>
      <c r="C777" s="27" t="str">
        <f t="shared" si="135"/>
        <v/>
      </c>
      <c r="D777" s="27" t="str">
        <f t="shared" si="136"/>
        <v/>
      </c>
      <c r="E777" s="27" t="str">
        <f t="shared" si="137"/>
        <v/>
      </c>
      <c r="F777" s="25" t="str">
        <f>IF(A777&lt;&gt;"",SUM($E$10:E777),"")</f>
        <v/>
      </c>
      <c r="G777" s="27" t="str">
        <f t="shared" si="138"/>
        <v/>
      </c>
      <c r="I777" s="54" t="str">
        <f t="shared" si="139"/>
        <v/>
      </c>
      <c r="J777" s="6" t="str">
        <f t="shared" si="140"/>
        <v/>
      </c>
      <c r="K777" s="27" t="str">
        <f t="shared" si="141"/>
        <v/>
      </c>
      <c r="L777" s="27" t="str">
        <f t="shared" si="142"/>
        <v/>
      </c>
      <c r="M777" s="27" t="str">
        <f t="shared" si="143"/>
        <v/>
      </c>
      <c r="N777" s="25" t="str">
        <f>IF(I777&lt;&gt;"",SUM($M$10:M777),"")</f>
        <v/>
      </c>
      <c r="O777" s="27" t="str">
        <f t="shared" si="144"/>
        <v/>
      </c>
    </row>
    <row r="778" spans="1:15" x14ac:dyDescent="0.25">
      <c r="A778" s="54" t="str">
        <f t="shared" si="133"/>
        <v/>
      </c>
      <c r="B778" s="6" t="str">
        <f t="shared" si="134"/>
        <v/>
      </c>
      <c r="C778" s="27" t="str">
        <f t="shared" si="135"/>
        <v/>
      </c>
      <c r="D778" s="27" t="str">
        <f t="shared" si="136"/>
        <v/>
      </c>
      <c r="E778" s="27" t="str">
        <f t="shared" si="137"/>
        <v/>
      </c>
      <c r="F778" s="25" t="str">
        <f>IF(A778&lt;&gt;"",SUM($E$10:E778),"")</f>
        <v/>
      </c>
      <c r="G778" s="27" t="str">
        <f t="shared" si="138"/>
        <v/>
      </c>
      <c r="I778" s="54" t="str">
        <f t="shared" si="139"/>
        <v/>
      </c>
      <c r="J778" s="6" t="str">
        <f t="shared" si="140"/>
        <v/>
      </c>
      <c r="K778" s="27" t="str">
        <f t="shared" si="141"/>
        <v/>
      </c>
      <c r="L778" s="27" t="str">
        <f t="shared" si="142"/>
        <v/>
      </c>
      <c r="M778" s="27" t="str">
        <f t="shared" si="143"/>
        <v/>
      </c>
      <c r="N778" s="25" t="str">
        <f>IF(I778&lt;&gt;"",SUM($M$10:M778),"")</f>
        <v/>
      </c>
      <c r="O778" s="27" t="str">
        <f t="shared" si="144"/>
        <v/>
      </c>
    </row>
    <row r="779" spans="1:15" x14ac:dyDescent="0.25">
      <c r="A779" s="54" t="str">
        <f t="shared" si="133"/>
        <v/>
      </c>
      <c r="B779" s="6" t="str">
        <f t="shared" si="134"/>
        <v/>
      </c>
      <c r="C779" s="27" t="str">
        <f t="shared" si="135"/>
        <v/>
      </c>
      <c r="D779" s="27" t="str">
        <f t="shared" si="136"/>
        <v/>
      </c>
      <c r="E779" s="27" t="str">
        <f t="shared" si="137"/>
        <v/>
      </c>
      <c r="F779" s="25" t="str">
        <f>IF(A779&lt;&gt;"",SUM($E$10:E779),"")</f>
        <v/>
      </c>
      <c r="G779" s="27" t="str">
        <f t="shared" si="138"/>
        <v/>
      </c>
      <c r="I779" s="54" t="str">
        <f t="shared" si="139"/>
        <v/>
      </c>
      <c r="J779" s="6" t="str">
        <f t="shared" si="140"/>
        <v/>
      </c>
      <c r="K779" s="27" t="str">
        <f t="shared" si="141"/>
        <v/>
      </c>
      <c r="L779" s="27" t="str">
        <f t="shared" si="142"/>
        <v/>
      </c>
      <c r="M779" s="27" t="str">
        <f t="shared" si="143"/>
        <v/>
      </c>
      <c r="N779" s="25" t="str">
        <f>IF(I779&lt;&gt;"",SUM($M$10:M779),"")</f>
        <v/>
      </c>
      <c r="O779" s="27" t="str">
        <f t="shared" si="144"/>
        <v/>
      </c>
    </row>
    <row r="780" spans="1:15" x14ac:dyDescent="0.25">
      <c r="A780" s="54" t="str">
        <f t="shared" ref="A780:A843" si="145">IF(A779&lt;$G$4,A779+1,"")</f>
        <v/>
      </c>
      <c r="B780" s="6" t="str">
        <f t="shared" ref="B780:B843" si="146">IF(A780&lt;&gt;"",EDATE($C$7,A780*12/$G$3),"")</f>
        <v/>
      </c>
      <c r="C780" s="27" t="str">
        <f t="shared" ref="C780:C843" si="147">IF(A780&lt;&gt;"",$G$5,"")</f>
        <v/>
      </c>
      <c r="D780" s="27" t="str">
        <f t="shared" ref="D780:D843" si="148">IF(A780&lt;&gt;"",G779*$G$6,"")</f>
        <v/>
      </c>
      <c r="E780" s="27" t="str">
        <f t="shared" ref="E780:E843" si="149">IF(A780&lt;&gt;"",C780-D780,"")</f>
        <v/>
      </c>
      <c r="F780" s="25" t="str">
        <f>IF(A780&lt;&gt;"",SUM($E$10:E780),"")</f>
        <v/>
      </c>
      <c r="G780" s="27" t="str">
        <f t="shared" ref="G780:G843" si="150">IF(A780&lt;&gt;"",$C$3-F780,"")</f>
        <v/>
      </c>
      <c r="I780" s="54" t="str">
        <f t="shared" ref="I780:I843" si="151">IF(I779&lt;$G$4,I779+1,"")</f>
        <v/>
      </c>
      <c r="J780" s="6" t="str">
        <f t="shared" ref="J780:J843" si="152">IF(I780&lt;&gt;"",EDATE($C$7,I780*12/$G$3),"")</f>
        <v/>
      </c>
      <c r="K780" s="27" t="str">
        <f t="shared" ref="K780:K843" si="153">C780</f>
        <v/>
      </c>
      <c r="L780" s="27" t="str">
        <f t="shared" ref="L780:L843" si="154">IF(I780&lt;&gt;"",O779*$O$6,"")</f>
        <v/>
      </c>
      <c r="M780" s="27" t="str">
        <f t="shared" ref="M780:M843" si="155">IF(I780&lt;&gt;"",K780-L780,"")</f>
        <v/>
      </c>
      <c r="N780" s="25" t="str">
        <f>IF(I780&lt;&gt;"",SUM($M$10:M780),"")</f>
        <v/>
      </c>
      <c r="O780" s="27" t="str">
        <f t="shared" ref="O780:O843" si="156">IF(I780&lt;&gt;"",O779-M780,"")</f>
        <v/>
      </c>
    </row>
    <row r="781" spans="1:15" x14ac:dyDescent="0.25">
      <c r="A781" s="54" t="str">
        <f t="shared" si="145"/>
        <v/>
      </c>
      <c r="B781" s="6" t="str">
        <f t="shared" si="146"/>
        <v/>
      </c>
      <c r="C781" s="27" t="str">
        <f t="shared" si="147"/>
        <v/>
      </c>
      <c r="D781" s="27" t="str">
        <f t="shared" si="148"/>
        <v/>
      </c>
      <c r="E781" s="27" t="str">
        <f t="shared" si="149"/>
        <v/>
      </c>
      <c r="F781" s="25" t="str">
        <f>IF(A781&lt;&gt;"",SUM($E$10:E781),"")</f>
        <v/>
      </c>
      <c r="G781" s="27" t="str">
        <f t="shared" si="150"/>
        <v/>
      </c>
      <c r="I781" s="54" t="str">
        <f t="shared" si="151"/>
        <v/>
      </c>
      <c r="J781" s="6" t="str">
        <f t="shared" si="152"/>
        <v/>
      </c>
      <c r="K781" s="27" t="str">
        <f t="shared" si="153"/>
        <v/>
      </c>
      <c r="L781" s="27" t="str">
        <f t="shared" si="154"/>
        <v/>
      </c>
      <c r="M781" s="27" t="str">
        <f t="shared" si="155"/>
        <v/>
      </c>
      <c r="N781" s="25" t="str">
        <f>IF(I781&lt;&gt;"",SUM($M$10:M781),"")</f>
        <v/>
      </c>
      <c r="O781" s="27" t="str">
        <f t="shared" si="156"/>
        <v/>
      </c>
    </row>
    <row r="782" spans="1:15" x14ac:dyDescent="0.25">
      <c r="A782" s="54" t="str">
        <f t="shared" si="145"/>
        <v/>
      </c>
      <c r="B782" s="6" t="str">
        <f t="shared" si="146"/>
        <v/>
      </c>
      <c r="C782" s="27" t="str">
        <f t="shared" si="147"/>
        <v/>
      </c>
      <c r="D782" s="27" t="str">
        <f t="shared" si="148"/>
        <v/>
      </c>
      <c r="E782" s="27" t="str">
        <f t="shared" si="149"/>
        <v/>
      </c>
      <c r="F782" s="25" t="str">
        <f>IF(A782&lt;&gt;"",SUM($E$10:E782),"")</f>
        <v/>
      </c>
      <c r="G782" s="27" t="str">
        <f t="shared" si="150"/>
        <v/>
      </c>
      <c r="I782" s="54" t="str">
        <f t="shared" si="151"/>
        <v/>
      </c>
      <c r="J782" s="6" t="str">
        <f t="shared" si="152"/>
        <v/>
      </c>
      <c r="K782" s="27" t="str">
        <f t="shared" si="153"/>
        <v/>
      </c>
      <c r="L782" s="27" t="str">
        <f t="shared" si="154"/>
        <v/>
      </c>
      <c r="M782" s="27" t="str">
        <f t="shared" si="155"/>
        <v/>
      </c>
      <c r="N782" s="25" t="str">
        <f>IF(I782&lt;&gt;"",SUM($M$10:M782),"")</f>
        <v/>
      </c>
      <c r="O782" s="27" t="str">
        <f t="shared" si="156"/>
        <v/>
      </c>
    </row>
    <row r="783" spans="1:15" x14ac:dyDescent="0.25">
      <c r="A783" s="54" t="str">
        <f t="shared" si="145"/>
        <v/>
      </c>
      <c r="B783" s="6" t="str">
        <f t="shared" si="146"/>
        <v/>
      </c>
      <c r="C783" s="27" t="str">
        <f t="shared" si="147"/>
        <v/>
      </c>
      <c r="D783" s="27" t="str">
        <f t="shared" si="148"/>
        <v/>
      </c>
      <c r="E783" s="27" t="str">
        <f t="shared" si="149"/>
        <v/>
      </c>
      <c r="F783" s="25" t="str">
        <f>IF(A783&lt;&gt;"",SUM($E$10:E783),"")</f>
        <v/>
      </c>
      <c r="G783" s="27" t="str">
        <f t="shared" si="150"/>
        <v/>
      </c>
      <c r="I783" s="54" t="str">
        <f t="shared" si="151"/>
        <v/>
      </c>
      <c r="J783" s="6" t="str">
        <f t="shared" si="152"/>
        <v/>
      </c>
      <c r="K783" s="27" t="str">
        <f t="shared" si="153"/>
        <v/>
      </c>
      <c r="L783" s="27" t="str">
        <f t="shared" si="154"/>
        <v/>
      </c>
      <c r="M783" s="27" t="str">
        <f t="shared" si="155"/>
        <v/>
      </c>
      <c r="N783" s="25" t="str">
        <f>IF(I783&lt;&gt;"",SUM($M$10:M783),"")</f>
        <v/>
      </c>
      <c r="O783" s="27" t="str">
        <f t="shared" si="156"/>
        <v/>
      </c>
    </row>
    <row r="784" spans="1:15" x14ac:dyDescent="0.25">
      <c r="A784" s="54" t="str">
        <f t="shared" si="145"/>
        <v/>
      </c>
      <c r="B784" s="6" t="str">
        <f t="shared" si="146"/>
        <v/>
      </c>
      <c r="C784" s="27" t="str">
        <f t="shared" si="147"/>
        <v/>
      </c>
      <c r="D784" s="27" t="str">
        <f t="shared" si="148"/>
        <v/>
      </c>
      <c r="E784" s="27" t="str">
        <f t="shared" si="149"/>
        <v/>
      </c>
      <c r="F784" s="25" t="str">
        <f>IF(A784&lt;&gt;"",SUM($E$10:E784),"")</f>
        <v/>
      </c>
      <c r="G784" s="27" t="str">
        <f t="shared" si="150"/>
        <v/>
      </c>
      <c r="I784" s="54" t="str">
        <f t="shared" si="151"/>
        <v/>
      </c>
      <c r="J784" s="6" t="str">
        <f t="shared" si="152"/>
        <v/>
      </c>
      <c r="K784" s="27" t="str">
        <f t="shared" si="153"/>
        <v/>
      </c>
      <c r="L784" s="27" t="str">
        <f t="shared" si="154"/>
        <v/>
      </c>
      <c r="M784" s="27" t="str">
        <f t="shared" si="155"/>
        <v/>
      </c>
      <c r="N784" s="25" t="str">
        <f>IF(I784&lt;&gt;"",SUM($M$10:M784),"")</f>
        <v/>
      </c>
      <c r="O784" s="27" t="str">
        <f t="shared" si="156"/>
        <v/>
      </c>
    </row>
    <row r="785" spans="1:15" x14ac:dyDescent="0.25">
      <c r="A785" s="54" t="str">
        <f t="shared" si="145"/>
        <v/>
      </c>
      <c r="B785" s="6" t="str">
        <f t="shared" si="146"/>
        <v/>
      </c>
      <c r="C785" s="27" t="str">
        <f t="shared" si="147"/>
        <v/>
      </c>
      <c r="D785" s="27" t="str">
        <f t="shared" si="148"/>
        <v/>
      </c>
      <c r="E785" s="27" t="str">
        <f t="shared" si="149"/>
        <v/>
      </c>
      <c r="F785" s="25" t="str">
        <f>IF(A785&lt;&gt;"",SUM($E$10:E785),"")</f>
        <v/>
      </c>
      <c r="G785" s="27" t="str">
        <f t="shared" si="150"/>
        <v/>
      </c>
      <c r="I785" s="54" t="str">
        <f t="shared" si="151"/>
        <v/>
      </c>
      <c r="J785" s="6" t="str">
        <f t="shared" si="152"/>
        <v/>
      </c>
      <c r="K785" s="27" t="str">
        <f t="shared" si="153"/>
        <v/>
      </c>
      <c r="L785" s="27" t="str">
        <f t="shared" si="154"/>
        <v/>
      </c>
      <c r="M785" s="27" t="str">
        <f t="shared" si="155"/>
        <v/>
      </c>
      <c r="N785" s="25" t="str">
        <f>IF(I785&lt;&gt;"",SUM($M$10:M785),"")</f>
        <v/>
      </c>
      <c r="O785" s="27" t="str">
        <f t="shared" si="156"/>
        <v/>
      </c>
    </row>
    <row r="786" spans="1:15" x14ac:dyDescent="0.25">
      <c r="A786" s="54" t="str">
        <f t="shared" si="145"/>
        <v/>
      </c>
      <c r="B786" s="6" t="str">
        <f t="shared" si="146"/>
        <v/>
      </c>
      <c r="C786" s="27" t="str">
        <f t="shared" si="147"/>
        <v/>
      </c>
      <c r="D786" s="27" t="str">
        <f t="shared" si="148"/>
        <v/>
      </c>
      <c r="E786" s="27" t="str">
        <f t="shared" si="149"/>
        <v/>
      </c>
      <c r="F786" s="25" t="str">
        <f>IF(A786&lt;&gt;"",SUM($E$10:E786),"")</f>
        <v/>
      </c>
      <c r="G786" s="27" t="str">
        <f t="shared" si="150"/>
        <v/>
      </c>
      <c r="I786" s="54" t="str">
        <f t="shared" si="151"/>
        <v/>
      </c>
      <c r="J786" s="6" t="str">
        <f t="shared" si="152"/>
        <v/>
      </c>
      <c r="K786" s="27" t="str">
        <f t="shared" si="153"/>
        <v/>
      </c>
      <c r="L786" s="27" t="str">
        <f t="shared" si="154"/>
        <v/>
      </c>
      <c r="M786" s="27" t="str">
        <f t="shared" si="155"/>
        <v/>
      </c>
      <c r="N786" s="25" t="str">
        <f>IF(I786&lt;&gt;"",SUM($M$10:M786),"")</f>
        <v/>
      </c>
      <c r="O786" s="27" t="str">
        <f t="shared" si="156"/>
        <v/>
      </c>
    </row>
    <row r="787" spans="1:15" x14ac:dyDescent="0.25">
      <c r="A787" s="54" t="str">
        <f t="shared" si="145"/>
        <v/>
      </c>
      <c r="B787" s="6" t="str">
        <f t="shared" si="146"/>
        <v/>
      </c>
      <c r="C787" s="27" t="str">
        <f t="shared" si="147"/>
        <v/>
      </c>
      <c r="D787" s="27" t="str">
        <f t="shared" si="148"/>
        <v/>
      </c>
      <c r="E787" s="27" t="str">
        <f t="shared" si="149"/>
        <v/>
      </c>
      <c r="F787" s="25" t="str">
        <f>IF(A787&lt;&gt;"",SUM($E$10:E787),"")</f>
        <v/>
      </c>
      <c r="G787" s="27" t="str">
        <f t="shared" si="150"/>
        <v/>
      </c>
      <c r="I787" s="54" t="str">
        <f t="shared" si="151"/>
        <v/>
      </c>
      <c r="J787" s="6" t="str">
        <f t="shared" si="152"/>
        <v/>
      </c>
      <c r="K787" s="27" t="str">
        <f t="shared" si="153"/>
        <v/>
      </c>
      <c r="L787" s="27" t="str">
        <f t="shared" si="154"/>
        <v/>
      </c>
      <c r="M787" s="27" t="str">
        <f t="shared" si="155"/>
        <v/>
      </c>
      <c r="N787" s="25" t="str">
        <f>IF(I787&lt;&gt;"",SUM($M$10:M787),"")</f>
        <v/>
      </c>
      <c r="O787" s="27" t="str">
        <f t="shared" si="156"/>
        <v/>
      </c>
    </row>
    <row r="788" spans="1:15" x14ac:dyDescent="0.25">
      <c r="A788" s="54" t="str">
        <f t="shared" si="145"/>
        <v/>
      </c>
      <c r="B788" s="6" t="str">
        <f t="shared" si="146"/>
        <v/>
      </c>
      <c r="C788" s="27" t="str">
        <f t="shared" si="147"/>
        <v/>
      </c>
      <c r="D788" s="27" t="str">
        <f t="shared" si="148"/>
        <v/>
      </c>
      <c r="E788" s="27" t="str">
        <f t="shared" si="149"/>
        <v/>
      </c>
      <c r="F788" s="25" t="str">
        <f>IF(A788&lt;&gt;"",SUM($E$10:E788),"")</f>
        <v/>
      </c>
      <c r="G788" s="27" t="str">
        <f t="shared" si="150"/>
        <v/>
      </c>
      <c r="I788" s="54" t="str">
        <f t="shared" si="151"/>
        <v/>
      </c>
      <c r="J788" s="6" t="str">
        <f t="shared" si="152"/>
        <v/>
      </c>
      <c r="K788" s="27" t="str">
        <f t="shared" si="153"/>
        <v/>
      </c>
      <c r="L788" s="27" t="str">
        <f t="shared" si="154"/>
        <v/>
      </c>
      <c r="M788" s="27" t="str">
        <f t="shared" si="155"/>
        <v/>
      </c>
      <c r="N788" s="25" t="str">
        <f>IF(I788&lt;&gt;"",SUM($M$10:M788),"")</f>
        <v/>
      </c>
      <c r="O788" s="27" t="str">
        <f t="shared" si="156"/>
        <v/>
      </c>
    </row>
    <row r="789" spans="1:15" x14ac:dyDescent="0.25">
      <c r="A789" s="54" t="str">
        <f t="shared" si="145"/>
        <v/>
      </c>
      <c r="B789" s="6" t="str">
        <f t="shared" si="146"/>
        <v/>
      </c>
      <c r="C789" s="27" t="str">
        <f t="shared" si="147"/>
        <v/>
      </c>
      <c r="D789" s="27" t="str">
        <f t="shared" si="148"/>
        <v/>
      </c>
      <c r="E789" s="27" t="str">
        <f t="shared" si="149"/>
        <v/>
      </c>
      <c r="F789" s="25" t="str">
        <f>IF(A789&lt;&gt;"",SUM($E$10:E789),"")</f>
        <v/>
      </c>
      <c r="G789" s="27" t="str">
        <f t="shared" si="150"/>
        <v/>
      </c>
      <c r="I789" s="54" t="str">
        <f t="shared" si="151"/>
        <v/>
      </c>
      <c r="J789" s="6" t="str">
        <f t="shared" si="152"/>
        <v/>
      </c>
      <c r="K789" s="27" t="str">
        <f t="shared" si="153"/>
        <v/>
      </c>
      <c r="L789" s="27" t="str">
        <f t="shared" si="154"/>
        <v/>
      </c>
      <c r="M789" s="27" t="str">
        <f t="shared" si="155"/>
        <v/>
      </c>
      <c r="N789" s="25" t="str">
        <f>IF(I789&lt;&gt;"",SUM($M$10:M789),"")</f>
        <v/>
      </c>
      <c r="O789" s="27" t="str">
        <f t="shared" si="156"/>
        <v/>
      </c>
    </row>
    <row r="790" spans="1:15" x14ac:dyDescent="0.25">
      <c r="A790" s="54" t="str">
        <f t="shared" si="145"/>
        <v/>
      </c>
      <c r="B790" s="6" t="str">
        <f t="shared" si="146"/>
        <v/>
      </c>
      <c r="C790" s="27" t="str">
        <f t="shared" si="147"/>
        <v/>
      </c>
      <c r="D790" s="27" t="str">
        <f t="shared" si="148"/>
        <v/>
      </c>
      <c r="E790" s="27" t="str">
        <f t="shared" si="149"/>
        <v/>
      </c>
      <c r="F790" s="25" t="str">
        <f>IF(A790&lt;&gt;"",SUM($E$10:E790),"")</f>
        <v/>
      </c>
      <c r="G790" s="27" t="str">
        <f t="shared" si="150"/>
        <v/>
      </c>
      <c r="I790" s="54" t="str">
        <f t="shared" si="151"/>
        <v/>
      </c>
      <c r="J790" s="6" t="str">
        <f t="shared" si="152"/>
        <v/>
      </c>
      <c r="K790" s="27" t="str">
        <f t="shared" si="153"/>
        <v/>
      </c>
      <c r="L790" s="27" t="str">
        <f t="shared" si="154"/>
        <v/>
      </c>
      <c r="M790" s="27" t="str">
        <f t="shared" si="155"/>
        <v/>
      </c>
      <c r="N790" s="25" t="str">
        <f>IF(I790&lt;&gt;"",SUM($M$10:M790),"")</f>
        <v/>
      </c>
      <c r="O790" s="27" t="str">
        <f t="shared" si="156"/>
        <v/>
      </c>
    </row>
    <row r="791" spans="1:15" x14ac:dyDescent="0.25">
      <c r="A791" s="54" t="str">
        <f t="shared" si="145"/>
        <v/>
      </c>
      <c r="B791" s="6" t="str">
        <f t="shared" si="146"/>
        <v/>
      </c>
      <c r="C791" s="27" t="str">
        <f t="shared" si="147"/>
        <v/>
      </c>
      <c r="D791" s="27" t="str">
        <f t="shared" si="148"/>
        <v/>
      </c>
      <c r="E791" s="27" t="str">
        <f t="shared" si="149"/>
        <v/>
      </c>
      <c r="F791" s="25" t="str">
        <f>IF(A791&lt;&gt;"",SUM($E$10:E791),"")</f>
        <v/>
      </c>
      <c r="G791" s="27" t="str">
        <f t="shared" si="150"/>
        <v/>
      </c>
      <c r="I791" s="54" t="str">
        <f t="shared" si="151"/>
        <v/>
      </c>
      <c r="J791" s="6" t="str">
        <f t="shared" si="152"/>
        <v/>
      </c>
      <c r="K791" s="27" t="str">
        <f t="shared" si="153"/>
        <v/>
      </c>
      <c r="L791" s="27" t="str">
        <f t="shared" si="154"/>
        <v/>
      </c>
      <c r="M791" s="27" t="str">
        <f t="shared" si="155"/>
        <v/>
      </c>
      <c r="N791" s="25" t="str">
        <f>IF(I791&lt;&gt;"",SUM($M$10:M791),"")</f>
        <v/>
      </c>
      <c r="O791" s="27" t="str">
        <f t="shared" si="156"/>
        <v/>
      </c>
    </row>
    <row r="792" spans="1:15" x14ac:dyDescent="0.25">
      <c r="A792" s="54" t="str">
        <f t="shared" si="145"/>
        <v/>
      </c>
      <c r="B792" s="6" t="str">
        <f t="shared" si="146"/>
        <v/>
      </c>
      <c r="C792" s="27" t="str">
        <f t="shared" si="147"/>
        <v/>
      </c>
      <c r="D792" s="27" t="str">
        <f t="shared" si="148"/>
        <v/>
      </c>
      <c r="E792" s="27" t="str">
        <f t="shared" si="149"/>
        <v/>
      </c>
      <c r="F792" s="25" t="str">
        <f>IF(A792&lt;&gt;"",SUM($E$10:E792),"")</f>
        <v/>
      </c>
      <c r="G792" s="27" t="str">
        <f t="shared" si="150"/>
        <v/>
      </c>
      <c r="I792" s="54" t="str">
        <f t="shared" si="151"/>
        <v/>
      </c>
      <c r="J792" s="6" t="str">
        <f t="shared" si="152"/>
        <v/>
      </c>
      <c r="K792" s="27" t="str">
        <f t="shared" si="153"/>
        <v/>
      </c>
      <c r="L792" s="27" t="str">
        <f t="shared" si="154"/>
        <v/>
      </c>
      <c r="M792" s="27" t="str">
        <f t="shared" si="155"/>
        <v/>
      </c>
      <c r="N792" s="25" t="str">
        <f>IF(I792&lt;&gt;"",SUM($M$10:M792),"")</f>
        <v/>
      </c>
      <c r="O792" s="27" t="str">
        <f t="shared" si="156"/>
        <v/>
      </c>
    </row>
    <row r="793" spans="1:15" x14ac:dyDescent="0.25">
      <c r="A793" s="54" t="str">
        <f t="shared" si="145"/>
        <v/>
      </c>
      <c r="B793" s="6" t="str">
        <f t="shared" si="146"/>
        <v/>
      </c>
      <c r="C793" s="27" t="str">
        <f t="shared" si="147"/>
        <v/>
      </c>
      <c r="D793" s="27" t="str">
        <f t="shared" si="148"/>
        <v/>
      </c>
      <c r="E793" s="27" t="str">
        <f t="shared" si="149"/>
        <v/>
      </c>
      <c r="F793" s="25" t="str">
        <f>IF(A793&lt;&gt;"",SUM($E$10:E793),"")</f>
        <v/>
      </c>
      <c r="G793" s="27" t="str">
        <f t="shared" si="150"/>
        <v/>
      </c>
      <c r="I793" s="54" t="str">
        <f t="shared" si="151"/>
        <v/>
      </c>
      <c r="J793" s="6" t="str">
        <f t="shared" si="152"/>
        <v/>
      </c>
      <c r="K793" s="27" t="str">
        <f t="shared" si="153"/>
        <v/>
      </c>
      <c r="L793" s="27" t="str">
        <f t="shared" si="154"/>
        <v/>
      </c>
      <c r="M793" s="27" t="str">
        <f t="shared" si="155"/>
        <v/>
      </c>
      <c r="N793" s="25" t="str">
        <f>IF(I793&lt;&gt;"",SUM($M$10:M793),"")</f>
        <v/>
      </c>
      <c r="O793" s="27" t="str">
        <f t="shared" si="156"/>
        <v/>
      </c>
    </row>
    <row r="794" spans="1:15" x14ac:dyDescent="0.25">
      <c r="A794" s="54" t="str">
        <f t="shared" si="145"/>
        <v/>
      </c>
      <c r="B794" s="6" t="str">
        <f t="shared" si="146"/>
        <v/>
      </c>
      <c r="C794" s="27" t="str">
        <f t="shared" si="147"/>
        <v/>
      </c>
      <c r="D794" s="27" t="str">
        <f t="shared" si="148"/>
        <v/>
      </c>
      <c r="E794" s="27" t="str">
        <f t="shared" si="149"/>
        <v/>
      </c>
      <c r="F794" s="25" t="str">
        <f>IF(A794&lt;&gt;"",SUM($E$10:E794),"")</f>
        <v/>
      </c>
      <c r="G794" s="27" t="str">
        <f t="shared" si="150"/>
        <v/>
      </c>
      <c r="I794" s="54" t="str">
        <f t="shared" si="151"/>
        <v/>
      </c>
      <c r="J794" s="6" t="str">
        <f t="shared" si="152"/>
        <v/>
      </c>
      <c r="K794" s="27" t="str">
        <f t="shared" si="153"/>
        <v/>
      </c>
      <c r="L794" s="27" t="str">
        <f t="shared" si="154"/>
        <v/>
      </c>
      <c r="M794" s="27" t="str">
        <f t="shared" si="155"/>
        <v/>
      </c>
      <c r="N794" s="25" t="str">
        <f>IF(I794&lt;&gt;"",SUM($M$10:M794),"")</f>
        <v/>
      </c>
      <c r="O794" s="27" t="str">
        <f t="shared" si="156"/>
        <v/>
      </c>
    </row>
    <row r="795" spans="1:15" x14ac:dyDescent="0.25">
      <c r="A795" s="54" t="str">
        <f t="shared" si="145"/>
        <v/>
      </c>
      <c r="B795" s="6" t="str">
        <f t="shared" si="146"/>
        <v/>
      </c>
      <c r="C795" s="27" t="str">
        <f t="shared" si="147"/>
        <v/>
      </c>
      <c r="D795" s="27" t="str">
        <f t="shared" si="148"/>
        <v/>
      </c>
      <c r="E795" s="27" t="str">
        <f t="shared" si="149"/>
        <v/>
      </c>
      <c r="F795" s="25" t="str">
        <f>IF(A795&lt;&gt;"",SUM($E$10:E795),"")</f>
        <v/>
      </c>
      <c r="G795" s="27" t="str">
        <f t="shared" si="150"/>
        <v/>
      </c>
      <c r="I795" s="54" t="str">
        <f t="shared" si="151"/>
        <v/>
      </c>
      <c r="J795" s="6" t="str">
        <f t="shared" si="152"/>
        <v/>
      </c>
      <c r="K795" s="27" t="str">
        <f t="shared" si="153"/>
        <v/>
      </c>
      <c r="L795" s="27" t="str">
        <f t="shared" si="154"/>
        <v/>
      </c>
      <c r="M795" s="27" t="str">
        <f t="shared" si="155"/>
        <v/>
      </c>
      <c r="N795" s="25" t="str">
        <f>IF(I795&lt;&gt;"",SUM($M$10:M795),"")</f>
        <v/>
      </c>
      <c r="O795" s="27" t="str">
        <f t="shared" si="156"/>
        <v/>
      </c>
    </row>
    <row r="796" spans="1:15" x14ac:dyDescent="0.25">
      <c r="A796" s="54" t="str">
        <f t="shared" si="145"/>
        <v/>
      </c>
      <c r="B796" s="6" t="str">
        <f t="shared" si="146"/>
        <v/>
      </c>
      <c r="C796" s="27" t="str">
        <f t="shared" si="147"/>
        <v/>
      </c>
      <c r="D796" s="27" t="str">
        <f t="shared" si="148"/>
        <v/>
      </c>
      <c r="E796" s="27" t="str">
        <f t="shared" si="149"/>
        <v/>
      </c>
      <c r="F796" s="25" t="str">
        <f>IF(A796&lt;&gt;"",SUM($E$10:E796),"")</f>
        <v/>
      </c>
      <c r="G796" s="27" t="str">
        <f t="shared" si="150"/>
        <v/>
      </c>
      <c r="I796" s="54" t="str">
        <f t="shared" si="151"/>
        <v/>
      </c>
      <c r="J796" s="6" t="str">
        <f t="shared" si="152"/>
        <v/>
      </c>
      <c r="K796" s="27" t="str">
        <f t="shared" si="153"/>
        <v/>
      </c>
      <c r="L796" s="27" t="str">
        <f t="shared" si="154"/>
        <v/>
      </c>
      <c r="M796" s="27" t="str">
        <f t="shared" si="155"/>
        <v/>
      </c>
      <c r="N796" s="25" t="str">
        <f>IF(I796&lt;&gt;"",SUM($M$10:M796),"")</f>
        <v/>
      </c>
      <c r="O796" s="27" t="str">
        <f t="shared" si="156"/>
        <v/>
      </c>
    </row>
    <row r="797" spans="1:15" x14ac:dyDescent="0.25">
      <c r="A797" s="54" t="str">
        <f t="shared" si="145"/>
        <v/>
      </c>
      <c r="B797" s="6" t="str">
        <f t="shared" si="146"/>
        <v/>
      </c>
      <c r="C797" s="27" t="str">
        <f t="shared" si="147"/>
        <v/>
      </c>
      <c r="D797" s="27" t="str">
        <f t="shared" si="148"/>
        <v/>
      </c>
      <c r="E797" s="27" t="str">
        <f t="shared" si="149"/>
        <v/>
      </c>
      <c r="F797" s="25" t="str">
        <f>IF(A797&lt;&gt;"",SUM($E$10:E797),"")</f>
        <v/>
      </c>
      <c r="G797" s="27" t="str">
        <f t="shared" si="150"/>
        <v/>
      </c>
      <c r="I797" s="54" t="str">
        <f t="shared" si="151"/>
        <v/>
      </c>
      <c r="J797" s="6" t="str">
        <f t="shared" si="152"/>
        <v/>
      </c>
      <c r="K797" s="27" t="str">
        <f t="shared" si="153"/>
        <v/>
      </c>
      <c r="L797" s="27" t="str">
        <f t="shared" si="154"/>
        <v/>
      </c>
      <c r="M797" s="27" t="str">
        <f t="shared" si="155"/>
        <v/>
      </c>
      <c r="N797" s="25" t="str">
        <f>IF(I797&lt;&gt;"",SUM($M$10:M797),"")</f>
        <v/>
      </c>
      <c r="O797" s="27" t="str">
        <f t="shared" si="156"/>
        <v/>
      </c>
    </row>
    <row r="798" spans="1:15" x14ac:dyDescent="0.25">
      <c r="A798" s="54" t="str">
        <f t="shared" si="145"/>
        <v/>
      </c>
      <c r="B798" s="6" t="str">
        <f t="shared" si="146"/>
        <v/>
      </c>
      <c r="C798" s="27" t="str">
        <f t="shared" si="147"/>
        <v/>
      </c>
      <c r="D798" s="27" t="str">
        <f t="shared" si="148"/>
        <v/>
      </c>
      <c r="E798" s="27" t="str">
        <f t="shared" si="149"/>
        <v/>
      </c>
      <c r="F798" s="25" t="str">
        <f>IF(A798&lt;&gt;"",SUM($E$10:E798),"")</f>
        <v/>
      </c>
      <c r="G798" s="27" t="str">
        <f t="shared" si="150"/>
        <v/>
      </c>
      <c r="I798" s="54" t="str">
        <f t="shared" si="151"/>
        <v/>
      </c>
      <c r="J798" s="6" t="str">
        <f t="shared" si="152"/>
        <v/>
      </c>
      <c r="K798" s="27" t="str">
        <f t="shared" si="153"/>
        <v/>
      </c>
      <c r="L798" s="27" t="str">
        <f t="shared" si="154"/>
        <v/>
      </c>
      <c r="M798" s="27" t="str">
        <f t="shared" si="155"/>
        <v/>
      </c>
      <c r="N798" s="25" t="str">
        <f>IF(I798&lt;&gt;"",SUM($M$10:M798),"")</f>
        <v/>
      </c>
      <c r="O798" s="27" t="str">
        <f t="shared" si="156"/>
        <v/>
      </c>
    </row>
    <row r="799" spans="1:15" x14ac:dyDescent="0.25">
      <c r="A799" s="54" t="str">
        <f t="shared" si="145"/>
        <v/>
      </c>
      <c r="B799" s="6" t="str">
        <f t="shared" si="146"/>
        <v/>
      </c>
      <c r="C799" s="27" t="str">
        <f t="shared" si="147"/>
        <v/>
      </c>
      <c r="D799" s="27" t="str">
        <f t="shared" si="148"/>
        <v/>
      </c>
      <c r="E799" s="27" t="str">
        <f t="shared" si="149"/>
        <v/>
      </c>
      <c r="F799" s="25" t="str">
        <f>IF(A799&lt;&gt;"",SUM($E$10:E799),"")</f>
        <v/>
      </c>
      <c r="G799" s="27" t="str">
        <f t="shared" si="150"/>
        <v/>
      </c>
      <c r="I799" s="54" t="str">
        <f t="shared" si="151"/>
        <v/>
      </c>
      <c r="J799" s="6" t="str">
        <f t="shared" si="152"/>
        <v/>
      </c>
      <c r="K799" s="27" t="str">
        <f t="shared" si="153"/>
        <v/>
      </c>
      <c r="L799" s="27" t="str">
        <f t="shared" si="154"/>
        <v/>
      </c>
      <c r="M799" s="27" t="str">
        <f t="shared" si="155"/>
        <v/>
      </c>
      <c r="N799" s="25" t="str">
        <f>IF(I799&lt;&gt;"",SUM($M$10:M799),"")</f>
        <v/>
      </c>
      <c r="O799" s="27" t="str">
        <f t="shared" si="156"/>
        <v/>
      </c>
    </row>
    <row r="800" spans="1:15" x14ac:dyDescent="0.25">
      <c r="A800" s="54" t="str">
        <f t="shared" si="145"/>
        <v/>
      </c>
      <c r="B800" s="6" t="str">
        <f t="shared" si="146"/>
        <v/>
      </c>
      <c r="C800" s="27" t="str">
        <f t="shared" si="147"/>
        <v/>
      </c>
      <c r="D800" s="27" t="str">
        <f t="shared" si="148"/>
        <v/>
      </c>
      <c r="E800" s="27" t="str">
        <f t="shared" si="149"/>
        <v/>
      </c>
      <c r="F800" s="25" t="str">
        <f>IF(A800&lt;&gt;"",SUM($E$10:E800),"")</f>
        <v/>
      </c>
      <c r="G800" s="27" t="str">
        <f t="shared" si="150"/>
        <v/>
      </c>
      <c r="I800" s="54" t="str">
        <f t="shared" si="151"/>
        <v/>
      </c>
      <c r="J800" s="6" t="str">
        <f t="shared" si="152"/>
        <v/>
      </c>
      <c r="K800" s="27" t="str">
        <f t="shared" si="153"/>
        <v/>
      </c>
      <c r="L800" s="27" t="str">
        <f t="shared" si="154"/>
        <v/>
      </c>
      <c r="M800" s="27" t="str">
        <f t="shared" si="155"/>
        <v/>
      </c>
      <c r="N800" s="25" t="str">
        <f>IF(I800&lt;&gt;"",SUM($M$10:M800),"")</f>
        <v/>
      </c>
      <c r="O800" s="27" t="str">
        <f t="shared" si="156"/>
        <v/>
      </c>
    </row>
    <row r="801" spans="1:15" x14ac:dyDescent="0.25">
      <c r="A801" s="54" t="str">
        <f t="shared" si="145"/>
        <v/>
      </c>
      <c r="B801" s="6" t="str">
        <f t="shared" si="146"/>
        <v/>
      </c>
      <c r="C801" s="27" t="str">
        <f t="shared" si="147"/>
        <v/>
      </c>
      <c r="D801" s="27" t="str">
        <f t="shared" si="148"/>
        <v/>
      </c>
      <c r="E801" s="27" t="str">
        <f t="shared" si="149"/>
        <v/>
      </c>
      <c r="F801" s="25" t="str">
        <f>IF(A801&lt;&gt;"",SUM($E$10:E801),"")</f>
        <v/>
      </c>
      <c r="G801" s="27" t="str">
        <f t="shared" si="150"/>
        <v/>
      </c>
      <c r="I801" s="54" t="str">
        <f t="shared" si="151"/>
        <v/>
      </c>
      <c r="J801" s="6" t="str">
        <f t="shared" si="152"/>
        <v/>
      </c>
      <c r="K801" s="27" t="str">
        <f t="shared" si="153"/>
        <v/>
      </c>
      <c r="L801" s="27" t="str">
        <f t="shared" si="154"/>
        <v/>
      </c>
      <c r="M801" s="27" t="str">
        <f t="shared" si="155"/>
        <v/>
      </c>
      <c r="N801" s="25" t="str">
        <f>IF(I801&lt;&gt;"",SUM($M$10:M801),"")</f>
        <v/>
      </c>
      <c r="O801" s="27" t="str">
        <f t="shared" si="156"/>
        <v/>
      </c>
    </row>
    <row r="802" spans="1:15" x14ac:dyDescent="0.25">
      <c r="A802" s="54" t="str">
        <f t="shared" si="145"/>
        <v/>
      </c>
      <c r="B802" s="6" t="str">
        <f t="shared" si="146"/>
        <v/>
      </c>
      <c r="C802" s="27" t="str">
        <f t="shared" si="147"/>
        <v/>
      </c>
      <c r="D802" s="27" t="str">
        <f t="shared" si="148"/>
        <v/>
      </c>
      <c r="E802" s="27" t="str">
        <f t="shared" si="149"/>
        <v/>
      </c>
      <c r="F802" s="25" t="str">
        <f>IF(A802&lt;&gt;"",SUM($E$10:E802),"")</f>
        <v/>
      </c>
      <c r="G802" s="27" t="str">
        <f t="shared" si="150"/>
        <v/>
      </c>
      <c r="I802" s="54" t="str">
        <f t="shared" si="151"/>
        <v/>
      </c>
      <c r="J802" s="6" t="str">
        <f t="shared" si="152"/>
        <v/>
      </c>
      <c r="K802" s="27" t="str">
        <f t="shared" si="153"/>
        <v/>
      </c>
      <c r="L802" s="27" t="str">
        <f t="shared" si="154"/>
        <v/>
      </c>
      <c r="M802" s="27" t="str">
        <f t="shared" si="155"/>
        <v/>
      </c>
      <c r="N802" s="25" t="str">
        <f>IF(I802&lt;&gt;"",SUM($M$10:M802),"")</f>
        <v/>
      </c>
      <c r="O802" s="27" t="str">
        <f t="shared" si="156"/>
        <v/>
      </c>
    </row>
    <row r="803" spans="1:15" x14ac:dyDescent="0.25">
      <c r="A803" s="54" t="str">
        <f t="shared" si="145"/>
        <v/>
      </c>
      <c r="B803" s="6" t="str">
        <f t="shared" si="146"/>
        <v/>
      </c>
      <c r="C803" s="27" t="str">
        <f t="shared" si="147"/>
        <v/>
      </c>
      <c r="D803" s="27" t="str">
        <f t="shared" si="148"/>
        <v/>
      </c>
      <c r="E803" s="27" t="str">
        <f t="shared" si="149"/>
        <v/>
      </c>
      <c r="F803" s="25" t="str">
        <f>IF(A803&lt;&gt;"",SUM($E$10:E803),"")</f>
        <v/>
      </c>
      <c r="G803" s="27" t="str">
        <f t="shared" si="150"/>
        <v/>
      </c>
      <c r="I803" s="54" t="str">
        <f t="shared" si="151"/>
        <v/>
      </c>
      <c r="J803" s="6" t="str">
        <f t="shared" si="152"/>
        <v/>
      </c>
      <c r="K803" s="27" t="str">
        <f t="shared" si="153"/>
        <v/>
      </c>
      <c r="L803" s="27" t="str">
        <f t="shared" si="154"/>
        <v/>
      </c>
      <c r="M803" s="27" t="str">
        <f t="shared" si="155"/>
        <v/>
      </c>
      <c r="N803" s="25" t="str">
        <f>IF(I803&lt;&gt;"",SUM($M$10:M803),"")</f>
        <v/>
      </c>
      <c r="O803" s="27" t="str">
        <f t="shared" si="156"/>
        <v/>
      </c>
    </row>
    <row r="804" spans="1:15" x14ac:dyDescent="0.25">
      <c r="A804" s="54" t="str">
        <f t="shared" si="145"/>
        <v/>
      </c>
      <c r="B804" s="6" t="str">
        <f t="shared" si="146"/>
        <v/>
      </c>
      <c r="C804" s="27" t="str">
        <f t="shared" si="147"/>
        <v/>
      </c>
      <c r="D804" s="27" t="str">
        <f t="shared" si="148"/>
        <v/>
      </c>
      <c r="E804" s="27" t="str">
        <f t="shared" si="149"/>
        <v/>
      </c>
      <c r="F804" s="25" t="str">
        <f>IF(A804&lt;&gt;"",SUM($E$10:E804),"")</f>
        <v/>
      </c>
      <c r="G804" s="27" t="str">
        <f t="shared" si="150"/>
        <v/>
      </c>
      <c r="I804" s="54" t="str">
        <f t="shared" si="151"/>
        <v/>
      </c>
      <c r="J804" s="6" t="str">
        <f t="shared" si="152"/>
        <v/>
      </c>
      <c r="K804" s="27" t="str">
        <f t="shared" si="153"/>
        <v/>
      </c>
      <c r="L804" s="27" t="str">
        <f t="shared" si="154"/>
        <v/>
      </c>
      <c r="M804" s="27" t="str">
        <f t="shared" si="155"/>
        <v/>
      </c>
      <c r="N804" s="25" t="str">
        <f>IF(I804&lt;&gt;"",SUM($M$10:M804),"")</f>
        <v/>
      </c>
      <c r="O804" s="27" t="str">
        <f t="shared" si="156"/>
        <v/>
      </c>
    </row>
    <row r="805" spans="1:15" x14ac:dyDescent="0.25">
      <c r="A805" s="54" t="str">
        <f t="shared" si="145"/>
        <v/>
      </c>
      <c r="B805" s="6" t="str">
        <f t="shared" si="146"/>
        <v/>
      </c>
      <c r="C805" s="27" t="str">
        <f t="shared" si="147"/>
        <v/>
      </c>
      <c r="D805" s="27" t="str">
        <f t="shared" si="148"/>
        <v/>
      </c>
      <c r="E805" s="27" t="str">
        <f t="shared" si="149"/>
        <v/>
      </c>
      <c r="F805" s="25" t="str">
        <f>IF(A805&lt;&gt;"",SUM($E$10:E805),"")</f>
        <v/>
      </c>
      <c r="G805" s="27" t="str">
        <f t="shared" si="150"/>
        <v/>
      </c>
      <c r="I805" s="54" t="str">
        <f t="shared" si="151"/>
        <v/>
      </c>
      <c r="J805" s="6" t="str">
        <f t="shared" si="152"/>
        <v/>
      </c>
      <c r="K805" s="27" t="str">
        <f t="shared" si="153"/>
        <v/>
      </c>
      <c r="L805" s="27" t="str">
        <f t="shared" si="154"/>
        <v/>
      </c>
      <c r="M805" s="27" t="str">
        <f t="shared" si="155"/>
        <v/>
      </c>
      <c r="N805" s="25" t="str">
        <f>IF(I805&lt;&gt;"",SUM($M$10:M805),"")</f>
        <v/>
      </c>
      <c r="O805" s="27" t="str">
        <f t="shared" si="156"/>
        <v/>
      </c>
    </row>
    <row r="806" spans="1:15" x14ac:dyDescent="0.25">
      <c r="A806" s="54" t="str">
        <f t="shared" si="145"/>
        <v/>
      </c>
      <c r="B806" s="6" t="str">
        <f t="shared" si="146"/>
        <v/>
      </c>
      <c r="C806" s="27" t="str">
        <f t="shared" si="147"/>
        <v/>
      </c>
      <c r="D806" s="27" t="str">
        <f t="shared" si="148"/>
        <v/>
      </c>
      <c r="E806" s="27" t="str">
        <f t="shared" si="149"/>
        <v/>
      </c>
      <c r="F806" s="25" t="str">
        <f>IF(A806&lt;&gt;"",SUM($E$10:E806),"")</f>
        <v/>
      </c>
      <c r="G806" s="27" t="str">
        <f t="shared" si="150"/>
        <v/>
      </c>
      <c r="I806" s="54" t="str">
        <f t="shared" si="151"/>
        <v/>
      </c>
      <c r="J806" s="6" t="str">
        <f t="shared" si="152"/>
        <v/>
      </c>
      <c r="K806" s="27" t="str">
        <f t="shared" si="153"/>
        <v/>
      </c>
      <c r="L806" s="27" t="str">
        <f t="shared" si="154"/>
        <v/>
      </c>
      <c r="M806" s="27" t="str">
        <f t="shared" si="155"/>
        <v/>
      </c>
      <c r="N806" s="25" t="str">
        <f>IF(I806&lt;&gt;"",SUM($M$10:M806),"")</f>
        <v/>
      </c>
      <c r="O806" s="27" t="str">
        <f t="shared" si="156"/>
        <v/>
      </c>
    </row>
    <row r="807" spans="1:15" x14ac:dyDescent="0.25">
      <c r="A807" s="54" t="str">
        <f t="shared" si="145"/>
        <v/>
      </c>
      <c r="B807" s="6" t="str">
        <f t="shared" si="146"/>
        <v/>
      </c>
      <c r="C807" s="27" t="str">
        <f t="shared" si="147"/>
        <v/>
      </c>
      <c r="D807" s="27" t="str">
        <f t="shared" si="148"/>
        <v/>
      </c>
      <c r="E807" s="27" t="str">
        <f t="shared" si="149"/>
        <v/>
      </c>
      <c r="F807" s="25" t="str">
        <f>IF(A807&lt;&gt;"",SUM($E$10:E807),"")</f>
        <v/>
      </c>
      <c r="G807" s="27" t="str">
        <f t="shared" si="150"/>
        <v/>
      </c>
      <c r="I807" s="54" t="str">
        <f t="shared" si="151"/>
        <v/>
      </c>
      <c r="J807" s="6" t="str">
        <f t="shared" si="152"/>
        <v/>
      </c>
      <c r="K807" s="27" t="str">
        <f t="shared" si="153"/>
        <v/>
      </c>
      <c r="L807" s="27" t="str">
        <f t="shared" si="154"/>
        <v/>
      </c>
      <c r="M807" s="27" t="str">
        <f t="shared" si="155"/>
        <v/>
      </c>
      <c r="N807" s="25" t="str">
        <f>IF(I807&lt;&gt;"",SUM($M$10:M807),"")</f>
        <v/>
      </c>
      <c r="O807" s="27" t="str">
        <f t="shared" si="156"/>
        <v/>
      </c>
    </row>
    <row r="808" spans="1:15" x14ac:dyDescent="0.25">
      <c r="A808" s="54" t="str">
        <f t="shared" si="145"/>
        <v/>
      </c>
      <c r="B808" s="6" t="str">
        <f t="shared" si="146"/>
        <v/>
      </c>
      <c r="C808" s="27" t="str">
        <f t="shared" si="147"/>
        <v/>
      </c>
      <c r="D808" s="27" t="str">
        <f t="shared" si="148"/>
        <v/>
      </c>
      <c r="E808" s="27" t="str">
        <f t="shared" si="149"/>
        <v/>
      </c>
      <c r="F808" s="25" t="str">
        <f>IF(A808&lt;&gt;"",SUM($E$10:E808),"")</f>
        <v/>
      </c>
      <c r="G808" s="27" t="str">
        <f t="shared" si="150"/>
        <v/>
      </c>
      <c r="I808" s="54" t="str">
        <f t="shared" si="151"/>
        <v/>
      </c>
      <c r="J808" s="6" t="str">
        <f t="shared" si="152"/>
        <v/>
      </c>
      <c r="K808" s="27" t="str">
        <f t="shared" si="153"/>
        <v/>
      </c>
      <c r="L808" s="27" t="str">
        <f t="shared" si="154"/>
        <v/>
      </c>
      <c r="M808" s="27" t="str">
        <f t="shared" si="155"/>
        <v/>
      </c>
      <c r="N808" s="25" t="str">
        <f>IF(I808&lt;&gt;"",SUM($M$10:M808),"")</f>
        <v/>
      </c>
      <c r="O808" s="27" t="str">
        <f t="shared" si="156"/>
        <v/>
      </c>
    </row>
    <row r="809" spans="1:15" x14ac:dyDescent="0.25">
      <c r="A809" s="54" t="str">
        <f t="shared" si="145"/>
        <v/>
      </c>
      <c r="B809" s="6" t="str">
        <f t="shared" si="146"/>
        <v/>
      </c>
      <c r="C809" s="27" t="str">
        <f t="shared" si="147"/>
        <v/>
      </c>
      <c r="D809" s="27" t="str">
        <f t="shared" si="148"/>
        <v/>
      </c>
      <c r="E809" s="27" t="str">
        <f t="shared" si="149"/>
        <v/>
      </c>
      <c r="F809" s="25" t="str">
        <f>IF(A809&lt;&gt;"",SUM($E$10:E809),"")</f>
        <v/>
      </c>
      <c r="G809" s="27" t="str">
        <f t="shared" si="150"/>
        <v/>
      </c>
      <c r="I809" s="54" t="str">
        <f t="shared" si="151"/>
        <v/>
      </c>
      <c r="J809" s="6" t="str">
        <f t="shared" si="152"/>
        <v/>
      </c>
      <c r="K809" s="27" t="str">
        <f t="shared" si="153"/>
        <v/>
      </c>
      <c r="L809" s="27" t="str">
        <f t="shared" si="154"/>
        <v/>
      </c>
      <c r="M809" s="27" t="str">
        <f t="shared" si="155"/>
        <v/>
      </c>
      <c r="N809" s="25" t="str">
        <f>IF(I809&lt;&gt;"",SUM($M$10:M809),"")</f>
        <v/>
      </c>
      <c r="O809" s="27" t="str">
        <f t="shared" si="156"/>
        <v/>
      </c>
    </row>
    <row r="810" spans="1:15" x14ac:dyDescent="0.25">
      <c r="A810" s="54" t="str">
        <f t="shared" si="145"/>
        <v/>
      </c>
      <c r="B810" s="6" t="str">
        <f t="shared" si="146"/>
        <v/>
      </c>
      <c r="C810" s="27" t="str">
        <f t="shared" si="147"/>
        <v/>
      </c>
      <c r="D810" s="27" t="str">
        <f t="shared" si="148"/>
        <v/>
      </c>
      <c r="E810" s="27" t="str">
        <f t="shared" si="149"/>
        <v/>
      </c>
      <c r="F810" s="25" t="str">
        <f>IF(A810&lt;&gt;"",SUM($E$10:E810),"")</f>
        <v/>
      </c>
      <c r="G810" s="27" t="str">
        <f t="shared" si="150"/>
        <v/>
      </c>
      <c r="I810" s="54" t="str">
        <f t="shared" si="151"/>
        <v/>
      </c>
      <c r="J810" s="6" t="str">
        <f t="shared" si="152"/>
        <v/>
      </c>
      <c r="K810" s="27" t="str">
        <f t="shared" si="153"/>
        <v/>
      </c>
      <c r="L810" s="27" t="str">
        <f t="shared" si="154"/>
        <v/>
      </c>
      <c r="M810" s="27" t="str">
        <f t="shared" si="155"/>
        <v/>
      </c>
      <c r="N810" s="25" t="str">
        <f>IF(I810&lt;&gt;"",SUM($M$10:M810),"")</f>
        <v/>
      </c>
      <c r="O810" s="27" t="str">
        <f t="shared" si="156"/>
        <v/>
      </c>
    </row>
    <row r="811" spans="1:15" x14ac:dyDescent="0.25">
      <c r="A811" s="54" t="str">
        <f t="shared" si="145"/>
        <v/>
      </c>
      <c r="B811" s="6" t="str">
        <f t="shared" si="146"/>
        <v/>
      </c>
      <c r="C811" s="27" t="str">
        <f t="shared" si="147"/>
        <v/>
      </c>
      <c r="D811" s="27" t="str">
        <f t="shared" si="148"/>
        <v/>
      </c>
      <c r="E811" s="27" t="str">
        <f t="shared" si="149"/>
        <v/>
      </c>
      <c r="F811" s="25" t="str">
        <f>IF(A811&lt;&gt;"",SUM($E$10:E811),"")</f>
        <v/>
      </c>
      <c r="G811" s="27" t="str">
        <f t="shared" si="150"/>
        <v/>
      </c>
      <c r="I811" s="54" t="str">
        <f t="shared" si="151"/>
        <v/>
      </c>
      <c r="J811" s="6" t="str">
        <f t="shared" si="152"/>
        <v/>
      </c>
      <c r="K811" s="27" t="str">
        <f t="shared" si="153"/>
        <v/>
      </c>
      <c r="L811" s="27" t="str">
        <f t="shared" si="154"/>
        <v/>
      </c>
      <c r="M811" s="27" t="str">
        <f t="shared" si="155"/>
        <v/>
      </c>
      <c r="N811" s="25" t="str">
        <f>IF(I811&lt;&gt;"",SUM($M$10:M811),"")</f>
        <v/>
      </c>
      <c r="O811" s="27" t="str">
        <f t="shared" si="156"/>
        <v/>
      </c>
    </row>
    <row r="812" spans="1:15" x14ac:dyDescent="0.25">
      <c r="A812" s="54" t="str">
        <f t="shared" si="145"/>
        <v/>
      </c>
      <c r="B812" s="6" t="str">
        <f t="shared" si="146"/>
        <v/>
      </c>
      <c r="C812" s="27" t="str">
        <f t="shared" si="147"/>
        <v/>
      </c>
      <c r="D812" s="27" t="str">
        <f t="shared" si="148"/>
        <v/>
      </c>
      <c r="E812" s="27" t="str">
        <f t="shared" si="149"/>
        <v/>
      </c>
      <c r="F812" s="25" t="str">
        <f>IF(A812&lt;&gt;"",SUM($E$10:E812),"")</f>
        <v/>
      </c>
      <c r="G812" s="27" t="str">
        <f t="shared" si="150"/>
        <v/>
      </c>
      <c r="I812" s="54" t="str">
        <f t="shared" si="151"/>
        <v/>
      </c>
      <c r="J812" s="6" t="str">
        <f t="shared" si="152"/>
        <v/>
      </c>
      <c r="K812" s="27" t="str">
        <f t="shared" si="153"/>
        <v/>
      </c>
      <c r="L812" s="27" t="str">
        <f t="shared" si="154"/>
        <v/>
      </c>
      <c r="M812" s="27" t="str">
        <f t="shared" si="155"/>
        <v/>
      </c>
      <c r="N812" s="25" t="str">
        <f>IF(I812&lt;&gt;"",SUM($M$10:M812),"")</f>
        <v/>
      </c>
      <c r="O812" s="27" t="str">
        <f t="shared" si="156"/>
        <v/>
      </c>
    </row>
    <row r="813" spans="1:15" x14ac:dyDescent="0.25">
      <c r="A813" s="54" t="str">
        <f t="shared" si="145"/>
        <v/>
      </c>
      <c r="B813" s="6" t="str">
        <f t="shared" si="146"/>
        <v/>
      </c>
      <c r="C813" s="27" t="str">
        <f t="shared" si="147"/>
        <v/>
      </c>
      <c r="D813" s="27" t="str">
        <f t="shared" si="148"/>
        <v/>
      </c>
      <c r="E813" s="27" t="str">
        <f t="shared" si="149"/>
        <v/>
      </c>
      <c r="F813" s="25" t="str">
        <f>IF(A813&lt;&gt;"",SUM($E$10:E813),"")</f>
        <v/>
      </c>
      <c r="G813" s="27" t="str">
        <f t="shared" si="150"/>
        <v/>
      </c>
      <c r="I813" s="54" t="str">
        <f t="shared" si="151"/>
        <v/>
      </c>
      <c r="J813" s="6" t="str">
        <f t="shared" si="152"/>
        <v/>
      </c>
      <c r="K813" s="27" t="str">
        <f t="shared" si="153"/>
        <v/>
      </c>
      <c r="L813" s="27" t="str">
        <f t="shared" si="154"/>
        <v/>
      </c>
      <c r="M813" s="27" t="str">
        <f t="shared" si="155"/>
        <v/>
      </c>
      <c r="N813" s="25" t="str">
        <f>IF(I813&lt;&gt;"",SUM($M$10:M813),"")</f>
        <v/>
      </c>
      <c r="O813" s="27" t="str">
        <f t="shared" si="156"/>
        <v/>
      </c>
    </row>
    <row r="814" spans="1:15" x14ac:dyDescent="0.25">
      <c r="A814" s="54" t="str">
        <f t="shared" si="145"/>
        <v/>
      </c>
      <c r="B814" s="6" t="str">
        <f t="shared" si="146"/>
        <v/>
      </c>
      <c r="C814" s="27" t="str">
        <f t="shared" si="147"/>
        <v/>
      </c>
      <c r="D814" s="27" t="str">
        <f t="shared" si="148"/>
        <v/>
      </c>
      <c r="E814" s="27" t="str">
        <f t="shared" si="149"/>
        <v/>
      </c>
      <c r="F814" s="25" t="str">
        <f>IF(A814&lt;&gt;"",SUM($E$10:E814),"")</f>
        <v/>
      </c>
      <c r="G814" s="27" t="str">
        <f t="shared" si="150"/>
        <v/>
      </c>
      <c r="I814" s="54" t="str">
        <f t="shared" si="151"/>
        <v/>
      </c>
      <c r="J814" s="6" t="str">
        <f t="shared" si="152"/>
        <v/>
      </c>
      <c r="K814" s="27" t="str">
        <f t="shared" si="153"/>
        <v/>
      </c>
      <c r="L814" s="27" t="str">
        <f t="shared" si="154"/>
        <v/>
      </c>
      <c r="M814" s="27" t="str">
        <f t="shared" si="155"/>
        <v/>
      </c>
      <c r="N814" s="25" t="str">
        <f>IF(I814&lt;&gt;"",SUM($M$10:M814),"")</f>
        <v/>
      </c>
      <c r="O814" s="27" t="str">
        <f t="shared" si="156"/>
        <v/>
      </c>
    </row>
    <row r="815" spans="1:15" x14ac:dyDescent="0.25">
      <c r="A815" s="54" t="str">
        <f t="shared" si="145"/>
        <v/>
      </c>
      <c r="B815" s="6" t="str">
        <f t="shared" si="146"/>
        <v/>
      </c>
      <c r="C815" s="27" t="str">
        <f t="shared" si="147"/>
        <v/>
      </c>
      <c r="D815" s="27" t="str">
        <f t="shared" si="148"/>
        <v/>
      </c>
      <c r="E815" s="27" t="str">
        <f t="shared" si="149"/>
        <v/>
      </c>
      <c r="F815" s="25" t="str">
        <f>IF(A815&lt;&gt;"",SUM($E$10:E815),"")</f>
        <v/>
      </c>
      <c r="G815" s="27" t="str">
        <f t="shared" si="150"/>
        <v/>
      </c>
      <c r="I815" s="54" t="str">
        <f t="shared" si="151"/>
        <v/>
      </c>
      <c r="J815" s="6" t="str">
        <f t="shared" si="152"/>
        <v/>
      </c>
      <c r="K815" s="27" t="str">
        <f t="shared" si="153"/>
        <v/>
      </c>
      <c r="L815" s="27" t="str">
        <f t="shared" si="154"/>
        <v/>
      </c>
      <c r="M815" s="27" t="str">
        <f t="shared" si="155"/>
        <v/>
      </c>
      <c r="N815" s="25" t="str">
        <f>IF(I815&lt;&gt;"",SUM($M$10:M815),"")</f>
        <v/>
      </c>
      <c r="O815" s="27" t="str">
        <f t="shared" si="156"/>
        <v/>
      </c>
    </row>
    <row r="816" spans="1:15" x14ac:dyDescent="0.25">
      <c r="A816" s="54" t="str">
        <f t="shared" si="145"/>
        <v/>
      </c>
      <c r="B816" s="6" t="str">
        <f t="shared" si="146"/>
        <v/>
      </c>
      <c r="C816" s="27" t="str">
        <f t="shared" si="147"/>
        <v/>
      </c>
      <c r="D816" s="27" t="str">
        <f t="shared" si="148"/>
        <v/>
      </c>
      <c r="E816" s="27" t="str">
        <f t="shared" si="149"/>
        <v/>
      </c>
      <c r="F816" s="25" t="str">
        <f>IF(A816&lt;&gt;"",SUM($E$10:E816),"")</f>
        <v/>
      </c>
      <c r="G816" s="27" t="str">
        <f t="shared" si="150"/>
        <v/>
      </c>
      <c r="I816" s="54" t="str">
        <f t="shared" si="151"/>
        <v/>
      </c>
      <c r="J816" s="6" t="str">
        <f t="shared" si="152"/>
        <v/>
      </c>
      <c r="K816" s="27" t="str">
        <f t="shared" si="153"/>
        <v/>
      </c>
      <c r="L816" s="27" t="str">
        <f t="shared" si="154"/>
        <v/>
      </c>
      <c r="M816" s="27" t="str">
        <f t="shared" si="155"/>
        <v/>
      </c>
      <c r="N816" s="25" t="str">
        <f>IF(I816&lt;&gt;"",SUM($M$10:M816),"")</f>
        <v/>
      </c>
      <c r="O816" s="27" t="str">
        <f t="shared" si="156"/>
        <v/>
      </c>
    </row>
    <row r="817" spans="1:15" x14ac:dyDescent="0.25">
      <c r="A817" s="54" t="str">
        <f t="shared" si="145"/>
        <v/>
      </c>
      <c r="B817" s="6" t="str">
        <f t="shared" si="146"/>
        <v/>
      </c>
      <c r="C817" s="27" t="str">
        <f t="shared" si="147"/>
        <v/>
      </c>
      <c r="D817" s="27" t="str">
        <f t="shared" si="148"/>
        <v/>
      </c>
      <c r="E817" s="27" t="str">
        <f t="shared" si="149"/>
        <v/>
      </c>
      <c r="F817" s="25" t="str">
        <f>IF(A817&lt;&gt;"",SUM($E$10:E817),"")</f>
        <v/>
      </c>
      <c r="G817" s="27" t="str">
        <f t="shared" si="150"/>
        <v/>
      </c>
      <c r="I817" s="54" t="str">
        <f t="shared" si="151"/>
        <v/>
      </c>
      <c r="J817" s="6" t="str">
        <f t="shared" si="152"/>
        <v/>
      </c>
      <c r="K817" s="27" t="str">
        <f t="shared" si="153"/>
        <v/>
      </c>
      <c r="L817" s="27" t="str">
        <f t="shared" si="154"/>
        <v/>
      </c>
      <c r="M817" s="27" t="str">
        <f t="shared" si="155"/>
        <v/>
      </c>
      <c r="N817" s="25" t="str">
        <f>IF(I817&lt;&gt;"",SUM($M$10:M817),"")</f>
        <v/>
      </c>
      <c r="O817" s="27" t="str">
        <f t="shared" si="156"/>
        <v/>
      </c>
    </row>
    <row r="818" spans="1:15" x14ac:dyDescent="0.25">
      <c r="A818" s="54" t="str">
        <f t="shared" si="145"/>
        <v/>
      </c>
      <c r="B818" s="6" t="str">
        <f t="shared" si="146"/>
        <v/>
      </c>
      <c r="C818" s="27" t="str">
        <f t="shared" si="147"/>
        <v/>
      </c>
      <c r="D818" s="27" t="str">
        <f t="shared" si="148"/>
        <v/>
      </c>
      <c r="E818" s="27" t="str">
        <f t="shared" si="149"/>
        <v/>
      </c>
      <c r="F818" s="25" t="str">
        <f>IF(A818&lt;&gt;"",SUM($E$10:E818),"")</f>
        <v/>
      </c>
      <c r="G818" s="27" t="str">
        <f t="shared" si="150"/>
        <v/>
      </c>
      <c r="I818" s="54" t="str">
        <f t="shared" si="151"/>
        <v/>
      </c>
      <c r="J818" s="6" t="str">
        <f t="shared" si="152"/>
        <v/>
      </c>
      <c r="K818" s="27" t="str">
        <f t="shared" si="153"/>
        <v/>
      </c>
      <c r="L818" s="27" t="str">
        <f t="shared" si="154"/>
        <v/>
      </c>
      <c r="M818" s="27" t="str">
        <f t="shared" si="155"/>
        <v/>
      </c>
      <c r="N818" s="25" t="str">
        <f>IF(I818&lt;&gt;"",SUM($M$10:M818),"")</f>
        <v/>
      </c>
      <c r="O818" s="27" t="str">
        <f t="shared" si="156"/>
        <v/>
      </c>
    </row>
    <row r="819" spans="1:15" x14ac:dyDescent="0.25">
      <c r="A819" s="54" t="str">
        <f t="shared" si="145"/>
        <v/>
      </c>
      <c r="B819" s="6" t="str">
        <f t="shared" si="146"/>
        <v/>
      </c>
      <c r="C819" s="27" t="str">
        <f t="shared" si="147"/>
        <v/>
      </c>
      <c r="D819" s="27" t="str">
        <f t="shared" si="148"/>
        <v/>
      </c>
      <c r="E819" s="27" t="str">
        <f t="shared" si="149"/>
        <v/>
      </c>
      <c r="F819" s="25" t="str">
        <f>IF(A819&lt;&gt;"",SUM($E$10:E819),"")</f>
        <v/>
      </c>
      <c r="G819" s="27" t="str">
        <f t="shared" si="150"/>
        <v/>
      </c>
      <c r="I819" s="54" t="str">
        <f t="shared" si="151"/>
        <v/>
      </c>
      <c r="J819" s="6" t="str">
        <f t="shared" si="152"/>
        <v/>
      </c>
      <c r="K819" s="27" t="str">
        <f t="shared" si="153"/>
        <v/>
      </c>
      <c r="L819" s="27" t="str">
        <f t="shared" si="154"/>
        <v/>
      </c>
      <c r="M819" s="27" t="str">
        <f t="shared" si="155"/>
        <v/>
      </c>
      <c r="N819" s="25" t="str">
        <f>IF(I819&lt;&gt;"",SUM($M$10:M819),"")</f>
        <v/>
      </c>
      <c r="O819" s="27" t="str">
        <f t="shared" si="156"/>
        <v/>
      </c>
    </row>
    <row r="820" spans="1:15" x14ac:dyDescent="0.25">
      <c r="A820" s="54" t="str">
        <f t="shared" si="145"/>
        <v/>
      </c>
      <c r="B820" s="6" t="str">
        <f t="shared" si="146"/>
        <v/>
      </c>
      <c r="C820" s="27" t="str">
        <f t="shared" si="147"/>
        <v/>
      </c>
      <c r="D820" s="27" t="str">
        <f t="shared" si="148"/>
        <v/>
      </c>
      <c r="E820" s="27" t="str">
        <f t="shared" si="149"/>
        <v/>
      </c>
      <c r="F820" s="25" t="str">
        <f>IF(A820&lt;&gt;"",SUM($E$10:E820),"")</f>
        <v/>
      </c>
      <c r="G820" s="27" t="str">
        <f t="shared" si="150"/>
        <v/>
      </c>
      <c r="I820" s="54" t="str">
        <f t="shared" si="151"/>
        <v/>
      </c>
      <c r="J820" s="6" t="str">
        <f t="shared" si="152"/>
        <v/>
      </c>
      <c r="K820" s="27" t="str">
        <f t="shared" si="153"/>
        <v/>
      </c>
      <c r="L820" s="27" t="str">
        <f t="shared" si="154"/>
        <v/>
      </c>
      <c r="M820" s="27" t="str">
        <f t="shared" si="155"/>
        <v/>
      </c>
      <c r="N820" s="25" t="str">
        <f>IF(I820&lt;&gt;"",SUM($M$10:M820),"")</f>
        <v/>
      </c>
      <c r="O820" s="27" t="str">
        <f t="shared" si="156"/>
        <v/>
      </c>
    </row>
    <row r="821" spans="1:15" x14ac:dyDescent="0.25">
      <c r="A821" s="54" t="str">
        <f t="shared" si="145"/>
        <v/>
      </c>
      <c r="B821" s="6" t="str">
        <f t="shared" si="146"/>
        <v/>
      </c>
      <c r="C821" s="27" t="str">
        <f t="shared" si="147"/>
        <v/>
      </c>
      <c r="D821" s="27" t="str">
        <f t="shared" si="148"/>
        <v/>
      </c>
      <c r="E821" s="27" t="str">
        <f t="shared" si="149"/>
        <v/>
      </c>
      <c r="F821" s="25" t="str">
        <f>IF(A821&lt;&gt;"",SUM($E$10:E821),"")</f>
        <v/>
      </c>
      <c r="G821" s="27" t="str">
        <f t="shared" si="150"/>
        <v/>
      </c>
      <c r="I821" s="54" t="str">
        <f t="shared" si="151"/>
        <v/>
      </c>
      <c r="J821" s="6" t="str">
        <f t="shared" si="152"/>
        <v/>
      </c>
      <c r="K821" s="27" t="str">
        <f t="shared" si="153"/>
        <v/>
      </c>
      <c r="L821" s="27" t="str">
        <f t="shared" si="154"/>
        <v/>
      </c>
      <c r="M821" s="27" t="str">
        <f t="shared" si="155"/>
        <v/>
      </c>
      <c r="N821" s="25" t="str">
        <f>IF(I821&lt;&gt;"",SUM($M$10:M821),"")</f>
        <v/>
      </c>
      <c r="O821" s="27" t="str">
        <f t="shared" si="156"/>
        <v/>
      </c>
    </row>
    <row r="822" spans="1:15" x14ac:dyDescent="0.25">
      <c r="A822" s="54" t="str">
        <f t="shared" si="145"/>
        <v/>
      </c>
      <c r="B822" s="6" t="str">
        <f t="shared" si="146"/>
        <v/>
      </c>
      <c r="C822" s="27" t="str">
        <f t="shared" si="147"/>
        <v/>
      </c>
      <c r="D822" s="27" t="str">
        <f t="shared" si="148"/>
        <v/>
      </c>
      <c r="E822" s="27" t="str">
        <f t="shared" si="149"/>
        <v/>
      </c>
      <c r="F822" s="25" t="str">
        <f>IF(A822&lt;&gt;"",SUM($E$10:E822),"")</f>
        <v/>
      </c>
      <c r="G822" s="27" t="str">
        <f t="shared" si="150"/>
        <v/>
      </c>
      <c r="I822" s="54" t="str">
        <f t="shared" si="151"/>
        <v/>
      </c>
      <c r="J822" s="6" t="str">
        <f t="shared" si="152"/>
        <v/>
      </c>
      <c r="K822" s="27" t="str">
        <f t="shared" si="153"/>
        <v/>
      </c>
      <c r="L822" s="27" t="str">
        <f t="shared" si="154"/>
        <v/>
      </c>
      <c r="M822" s="27" t="str">
        <f t="shared" si="155"/>
        <v/>
      </c>
      <c r="N822" s="25" t="str">
        <f>IF(I822&lt;&gt;"",SUM($M$10:M822),"")</f>
        <v/>
      </c>
      <c r="O822" s="27" t="str">
        <f t="shared" si="156"/>
        <v/>
      </c>
    </row>
    <row r="823" spans="1:15" x14ac:dyDescent="0.25">
      <c r="A823" s="54" t="str">
        <f t="shared" si="145"/>
        <v/>
      </c>
      <c r="B823" s="6" t="str">
        <f t="shared" si="146"/>
        <v/>
      </c>
      <c r="C823" s="27" t="str">
        <f t="shared" si="147"/>
        <v/>
      </c>
      <c r="D823" s="27" t="str">
        <f t="shared" si="148"/>
        <v/>
      </c>
      <c r="E823" s="27" t="str">
        <f t="shared" si="149"/>
        <v/>
      </c>
      <c r="F823" s="25" t="str">
        <f>IF(A823&lt;&gt;"",SUM($E$10:E823),"")</f>
        <v/>
      </c>
      <c r="G823" s="27" t="str">
        <f t="shared" si="150"/>
        <v/>
      </c>
      <c r="I823" s="54" t="str">
        <f t="shared" si="151"/>
        <v/>
      </c>
      <c r="J823" s="6" t="str">
        <f t="shared" si="152"/>
        <v/>
      </c>
      <c r="K823" s="27" t="str">
        <f t="shared" si="153"/>
        <v/>
      </c>
      <c r="L823" s="27" t="str">
        <f t="shared" si="154"/>
        <v/>
      </c>
      <c r="M823" s="27" t="str">
        <f t="shared" si="155"/>
        <v/>
      </c>
      <c r="N823" s="25" t="str">
        <f>IF(I823&lt;&gt;"",SUM($M$10:M823),"")</f>
        <v/>
      </c>
      <c r="O823" s="27" t="str">
        <f t="shared" si="156"/>
        <v/>
      </c>
    </row>
    <row r="824" spans="1:15" x14ac:dyDescent="0.25">
      <c r="A824" s="54" t="str">
        <f t="shared" si="145"/>
        <v/>
      </c>
      <c r="B824" s="6" t="str">
        <f t="shared" si="146"/>
        <v/>
      </c>
      <c r="C824" s="27" t="str">
        <f t="shared" si="147"/>
        <v/>
      </c>
      <c r="D824" s="27" t="str">
        <f t="shared" si="148"/>
        <v/>
      </c>
      <c r="E824" s="27" t="str">
        <f t="shared" si="149"/>
        <v/>
      </c>
      <c r="F824" s="25" t="str">
        <f>IF(A824&lt;&gt;"",SUM($E$10:E824),"")</f>
        <v/>
      </c>
      <c r="G824" s="27" t="str">
        <f t="shared" si="150"/>
        <v/>
      </c>
      <c r="I824" s="54" t="str">
        <f t="shared" si="151"/>
        <v/>
      </c>
      <c r="J824" s="6" t="str">
        <f t="shared" si="152"/>
        <v/>
      </c>
      <c r="K824" s="27" t="str">
        <f t="shared" si="153"/>
        <v/>
      </c>
      <c r="L824" s="27" t="str">
        <f t="shared" si="154"/>
        <v/>
      </c>
      <c r="M824" s="27" t="str">
        <f t="shared" si="155"/>
        <v/>
      </c>
      <c r="N824" s="25" t="str">
        <f>IF(I824&lt;&gt;"",SUM($M$10:M824),"")</f>
        <v/>
      </c>
      <c r="O824" s="27" t="str">
        <f t="shared" si="156"/>
        <v/>
      </c>
    </row>
    <row r="825" spans="1:15" x14ac:dyDescent="0.25">
      <c r="A825" s="54" t="str">
        <f t="shared" si="145"/>
        <v/>
      </c>
      <c r="B825" s="6" t="str">
        <f t="shared" si="146"/>
        <v/>
      </c>
      <c r="C825" s="27" t="str">
        <f t="shared" si="147"/>
        <v/>
      </c>
      <c r="D825" s="27" t="str">
        <f t="shared" si="148"/>
        <v/>
      </c>
      <c r="E825" s="27" t="str">
        <f t="shared" si="149"/>
        <v/>
      </c>
      <c r="F825" s="25" t="str">
        <f>IF(A825&lt;&gt;"",SUM($E$10:E825),"")</f>
        <v/>
      </c>
      <c r="G825" s="27" t="str">
        <f t="shared" si="150"/>
        <v/>
      </c>
      <c r="I825" s="54" t="str">
        <f t="shared" si="151"/>
        <v/>
      </c>
      <c r="J825" s="6" t="str">
        <f t="shared" si="152"/>
        <v/>
      </c>
      <c r="K825" s="27" t="str">
        <f t="shared" si="153"/>
        <v/>
      </c>
      <c r="L825" s="27" t="str">
        <f t="shared" si="154"/>
        <v/>
      </c>
      <c r="M825" s="27" t="str">
        <f t="shared" si="155"/>
        <v/>
      </c>
      <c r="N825" s="25" t="str">
        <f>IF(I825&lt;&gt;"",SUM($M$10:M825),"")</f>
        <v/>
      </c>
      <c r="O825" s="27" t="str">
        <f t="shared" si="156"/>
        <v/>
      </c>
    </row>
    <row r="826" spans="1:15" x14ac:dyDescent="0.25">
      <c r="A826" s="54" t="str">
        <f t="shared" si="145"/>
        <v/>
      </c>
      <c r="B826" s="6" t="str">
        <f t="shared" si="146"/>
        <v/>
      </c>
      <c r="C826" s="27" t="str">
        <f t="shared" si="147"/>
        <v/>
      </c>
      <c r="D826" s="27" t="str">
        <f t="shared" si="148"/>
        <v/>
      </c>
      <c r="E826" s="27" t="str">
        <f t="shared" si="149"/>
        <v/>
      </c>
      <c r="F826" s="25" t="str">
        <f>IF(A826&lt;&gt;"",SUM($E$10:E826),"")</f>
        <v/>
      </c>
      <c r="G826" s="27" t="str">
        <f t="shared" si="150"/>
        <v/>
      </c>
      <c r="I826" s="54" t="str">
        <f t="shared" si="151"/>
        <v/>
      </c>
      <c r="J826" s="6" t="str">
        <f t="shared" si="152"/>
        <v/>
      </c>
      <c r="K826" s="27" t="str">
        <f t="shared" si="153"/>
        <v/>
      </c>
      <c r="L826" s="27" t="str">
        <f t="shared" si="154"/>
        <v/>
      </c>
      <c r="M826" s="27" t="str">
        <f t="shared" si="155"/>
        <v/>
      </c>
      <c r="N826" s="25" t="str">
        <f>IF(I826&lt;&gt;"",SUM($M$10:M826),"")</f>
        <v/>
      </c>
      <c r="O826" s="27" t="str">
        <f t="shared" si="156"/>
        <v/>
      </c>
    </row>
    <row r="827" spans="1:15" x14ac:dyDescent="0.25">
      <c r="A827" s="54" t="str">
        <f t="shared" si="145"/>
        <v/>
      </c>
      <c r="B827" s="6" t="str">
        <f t="shared" si="146"/>
        <v/>
      </c>
      <c r="C827" s="27" t="str">
        <f t="shared" si="147"/>
        <v/>
      </c>
      <c r="D827" s="27" t="str">
        <f t="shared" si="148"/>
        <v/>
      </c>
      <c r="E827" s="27" t="str">
        <f t="shared" si="149"/>
        <v/>
      </c>
      <c r="F827" s="25" t="str">
        <f>IF(A827&lt;&gt;"",SUM($E$10:E827),"")</f>
        <v/>
      </c>
      <c r="G827" s="27" t="str">
        <f t="shared" si="150"/>
        <v/>
      </c>
      <c r="I827" s="54" t="str">
        <f t="shared" si="151"/>
        <v/>
      </c>
      <c r="J827" s="6" t="str">
        <f t="shared" si="152"/>
        <v/>
      </c>
      <c r="K827" s="27" t="str">
        <f t="shared" si="153"/>
        <v/>
      </c>
      <c r="L827" s="27" t="str">
        <f t="shared" si="154"/>
        <v/>
      </c>
      <c r="M827" s="27" t="str">
        <f t="shared" si="155"/>
        <v/>
      </c>
      <c r="N827" s="25" t="str">
        <f>IF(I827&lt;&gt;"",SUM($M$10:M827),"")</f>
        <v/>
      </c>
      <c r="O827" s="27" t="str">
        <f t="shared" si="156"/>
        <v/>
      </c>
    </row>
    <row r="828" spans="1:15" x14ac:dyDescent="0.25">
      <c r="A828" s="54" t="str">
        <f t="shared" si="145"/>
        <v/>
      </c>
      <c r="B828" s="6" t="str">
        <f t="shared" si="146"/>
        <v/>
      </c>
      <c r="C828" s="27" t="str">
        <f t="shared" si="147"/>
        <v/>
      </c>
      <c r="D828" s="27" t="str">
        <f t="shared" si="148"/>
        <v/>
      </c>
      <c r="E828" s="27" t="str">
        <f t="shared" si="149"/>
        <v/>
      </c>
      <c r="F828" s="25" t="str">
        <f>IF(A828&lt;&gt;"",SUM($E$10:E828),"")</f>
        <v/>
      </c>
      <c r="G828" s="27" t="str">
        <f t="shared" si="150"/>
        <v/>
      </c>
      <c r="I828" s="54" t="str">
        <f t="shared" si="151"/>
        <v/>
      </c>
      <c r="J828" s="6" t="str">
        <f t="shared" si="152"/>
        <v/>
      </c>
      <c r="K828" s="27" t="str">
        <f t="shared" si="153"/>
        <v/>
      </c>
      <c r="L828" s="27" t="str">
        <f t="shared" si="154"/>
        <v/>
      </c>
      <c r="M828" s="27" t="str">
        <f t="shared" si="155"/>
        <v/>
      </c>
      <c r="N828" s="25" t="str">
        <f>IF(I828&lt;&gt;"",SUM($M$10:M828),"")</f>
        <v/>
      </c>
      <c r="O828" s="27" t="str">
        <f t="shared" si="156"/>
        <v/>
      </c>
    </row>
    <row r="829" spans="1:15" x14ac:dyDescent="0.25">
      <c r="A829" s="54" t="str">
        <f t="shared" si="145"/>
        <v/>
      </c>
      <c r="B829" s="6" t="str">
        <f t="shared" si="146"/>
        <v/>
      </c>
      <c r="C829" s="27" t="str">
        <f t="shared" si="147"/>
        <v/>
      </c>
      <c r="D829" s="27" t="str">
        <f t="shared" si="148"/>
        <v/>
      </c>
      <c r="E829" s="27" t="str">
        <f t="shared" si="149"/>
        <v/>
      </c>
      <c r="F829" s="25" t="str">
        <f>IF(A829&lt;&gt;"",SUM($E$10:E829),"")</f>
        <v/>
      </c>
      <c r="G829" s="27" t="str">
        <f t="shared" si="150"/>
        <v/>
      </c>
      <c r="I829" s="54" t="str">
        <f t="shared" si="151"/>
        <v/>
      </c>
      <c r="J829" s="6" t="str">
        <f t="shared" si="152"/>
        <v/>
      </c>
      <c r="K829" s="27" t="str">
        <f t="shared" si="153"/>
        <v/>
      </c>
      <c r="L829" s="27" t="str">
        <f t="shared" si="154"/>
        <v/>
      </c>
      <c r="M829" s="27" t="str">
        <f t="shared" si="155"/>
        <v/>
      </c>
      <c r="N829" s="25" t="str">
        <f>IF(I829&lt;&gt;"",SUM($M$10:M829),"")</f>
        <v/>
      </c>
      <c r="O829" s="27" t="str">
        <f t="shared" si="156"/>
        <v/>
      </c>
    </row>
    <row r="830" spans="1:15" x14ac:dyDescent="0.25">
      <c r="A830" s="54" t="str">
        <f t="shared" si="145"/>
        <v/>
      </c>
      <c r="B830" s="6" t="str">
        <f t="shared" si="146"/>
        <v/>
      </c>
      <c r="C830" s="27" t="str">
        <f t="shared" si="147"/>
        <v/>
      </c>
      <c r="D830" s="27" t="str">
        <f t="shared" si="148"/>
        <v/>
      </c>
      <c r="E830" s="27" t="str">
        <f t="shared" si="149"/>
        <v/>
      </c>
      <c r="F830" s="25" t="str">
        <f>IF(A830&lt;&gt;"",SUM($E$10:E830),"")</f>
        <v/>
      </c>
      <c r="G830" s="27" t="str">
        <f t="shared" si="150"/>
        <v/>
      </c>
      <c r="I830" s="54" t="str">
        <f t="shared" si="151"/>
        <v/>
      </c>
      <c r="J830" s="6" t="str">
        <f t="shared" si="152"/>
        <v/>
      </c>
      <c r="K830" s="27" t="str">
        <f t="shared" si="153"/>
        <v/>
      </c>
      <c r="L830" s="27" t="str">
        <f t="shared" si="154"/>
        <v/>
      </c>
      <c r="M830" s="27" t="str">
        <f t="shared" si="155"/>
        <v/>
      </c>
      <c r="N830" s="25" t="str">
        <f>IF(I830&lt;&gt;"",SUM($M$10:M830),"")</f>
        <v/>
      </c>
      <c r="O830" s="27" t="str">
        <f t="shared" si="156"/>
        <v/>
      </c>
    </row>
    <row r="831" spans="1:15" x14ac:dyDescent="0.25">
      <c r="A831" s="54" t="str">
        <f t="shared" si="145"/>
        <v/>
      </c>
      <c r="B831" s="6" t="str">
        <f t="shared" si="146"/>
        <v/>
      </c>
      <c r="C831" s="27" t="str">
        <f t="shared" si="147"/>
        <v/>
      </c>
      <c r="D831" s="27" t="str">
        <f t="shared" si="148"/>
        <v/>
      </c>
      <c r="E831" s="27" t="str">
        <f t="shared" si="149"/>
        <v/>
      </c>
      <c r="F831" s="25" t="str">
        <f>IF(A831&lt;&gt;"",SUM($E$10:E831),"")</f>
        <v/>
      </c>
      <c r="G831" s="27" t="str">
        <f t="shared" si="150"/>
        <v/>
      </c>
      <c r="I831" s="54" t="str">
        <f t="shared" si="151"/>
        <v/>
      </c>
      <c r="J831" s="6" t="str">
        <f t="shared" si="152"/>
        <v/>
      </c>
      <c r="K831" s="27" t="str">
        <f t="shared" si="153"/>
        <v/>
      </c>
      <c r="L831" s="27" t="str">
        <f t="shared" si="154"/>
        <v/>
      </c>
      <c r="M831" s="27" t="str">
        <f t="shared" si="155"/>
        <v/>
      </c>
      <c r="N831" s="25" t="str">
        <f>IF(I831&lt;&gt;"",SUM($M$10:M831),"")</f>
        <v/>
      </c>
      <c r="O831" s="27" t="str">
        <f t="shared" si="156"/>
        <v/>
      </c>
    </row>
    <row r="832" spans="1:15" x14ac:dyDescent="0.25">
      <c r="A832" s="54" t="str">
        <f t="shared" si="145"/>
        <v/>
      </c>
      <c r="B832" s="6" t="str">
        <f t="shared" si="146"/>
        <v/>
      </c>
      <c r="C832" s="27" t="str">
        <f t="shared" si="147"/>
        <v/>
      </c>
      <c r="D832" s="27" t="str">
        <f t="shared" si="148"/>
        <v/>
      </c>
      <c r="E832" s="27" t="str">
        <f t="shared" si="149"/>
        <v/>
      </c>
      <c r="F832" s="25" t="str">
        <f>IF(A832&lt;&gt;"",SUM($E$10:E832),"")</f>
        <v/>
      </c>
      <c r="G832" s="27" t="str">
        <f t="shared" si="150"/>
        <v/>
      </c>
      <c r="I832" s="54" t="str">
        <f t="shared" si="151"/>
        <v/>
      </c>
      <c r="J832" s="6" t="str">
        <f t="shared" si="152"/>
        <v/>
      </c>
      <c r="K832" s="27" t="str">
        <f t="shared" si="153"/>
        <v/>
      </c>
      <c r="L832" s="27" t="str">
        <f t="shared" si="154"/>
        <v/>
      </c>
      <c r="M832" s="27" t="str">
        <f t="shared" si="155"/>
        <v/>
      </c>
      <c r="N832" s="25" t="str">
        <f>IF(I832&lt;&gt;"",SUM($M$10:M832),"")</f>
        <v/>
      </c>
      <c r="O832" s="27" t="str">
        <f t="shared" si="156"/>
        <v/>
      </c>
    </row>
    <row r="833" spans="1:15" x14ac:dyDescent="0.25">
      <c r="A833" s="54" t="str">
        <f t="shared" si="145"/>
        <v/>
      </c>
      <c r="B833" s="6" t="str">
        <f t="shared" si="146"/>
        <v/>
      </c>
      <c r="C833" s="27" t="str">
        <f t="shared" si="147"/>
        <v/>
      </c>
      <c r="D833" s="27" t="str">
        <f t="shared" si="148"/>
        <v/>
      </c>
      <c r="E833" s="27" t="str">
        <f t="shared" si="149"/>
        <v/>
      </c>
      <c r="F833" s="25" t="str">
        <f>IF(A833&lt;&gt;"",SUM($E$10:E833),"")</f>
        <v/>
      </c>
      <c r="G833" s="27" t="str">
        <f t="shared" si="150"/>
        <v/>
      </c>
      <c r="I833" s="54" t="str">
        <f t="shared" si="151"/>
        <v/>
      </c>
      <c r="J833" s="6" t="str">
        <f t="shared" si="152"/>
        <v/>
      </c>
      <c r="K833" s="27" t="str">
        <f t="shared" si="153"/>
        <v/>
      </c>
      <c r="L833" s="27" t="str">
        <f t="shared" si="154"/>
        <v/>
      </c>
      <c r="M833" s="27" t="str">
        <f t="shared" si="155"/>
        <v/>
      </c>
      <c r="N833" s="25" t="str">
        <f>IF(I833&lt;&gt;"",SUM($M$10:M833),"")</f>
        <v/>
      </c>
      <c r="O833" s="27" t="str">
        <f t="shared" si="156"/>
        <v/>
      </c>
    </row>
    <row r="834" spans="1:15" x14ac:dyDescent="0.25">
      <c r="A834" s="54" t="str">
        <f t="shared" si="145"/>
        <v/>
      </c>
      <c r="B834" s="6" t="str">
        <f t="shared" si="146"/>
        <v/>
      </c>
      <c r="C834" s="27" t="str">
        <f t="shared" si="147"/>
        <v/>
      </c>
      <c r="D834" s="27" t="str">
        <f t="shared" si="148"/>
        <v/>
      </c>
      <c r="E834" s="27" t="str">
        <f t="shared" si="149"/>
        <v/>
      </c>
      <c r="F834" s="25" t="str">
        <f>IF(A834&lt;&gt;"",SUM($E$10:E834),"")</f>
        <v/>
      </c>
      <c r="G834" s="27" t="str">
        <f t="shared" si="150"/>
        <v/>
      </c>
      <c r="I834" s="54" t="str">
        <f t="shared" si="151"/>
        <v/>
      </c>
      <c r="J834" s="6" t="str">
        <f t="shared" si="152"/>
        <v/>
      </c>
      <c r="K834" s="27" t="str">
        <f t="shared" si="153"/>
        <v/>
      </c>
      <c r="L834" s="27" t="str">
        <f t="shared" si="154"/>
        <v/>
      </c>
      <c r="M834" s="27" t="str">
        <f t="shared" si="155"/>
        <v/>
      </c>
      <c r="N834" s="25" t="str">
        <f>IF(I834&lt;&gt;"",SUM($M$10:M834),"")</f>
        <v/>
      </c>
      <c r="O834" s="27" t="str">
        <f t="shared" si="156"/>
        <v/>
      </c>
    </row>
    <row r="835" spans="1:15" x14ac:dyDescent="0.25">
      <c r="A835" s="54" t="str">
        <f t="shared" si="145"/>
        <v/>
      </c>
      <c r="B835" s="6" t="str">
        <f t="shared" si="146"/>
        <v/>
      </c>
      <c r="C835" s="27" t="str">
        <f t="shared" si="147"/>
        <v/>
      </c>
      <c r="D835" s="27" t="str">
        <f t="shared" si="148"/>
        <v/>
      </c>
      <c r="E835" s="27" t="str">
        <f t="shared" si="149"/>
        <v/>
      </c>
      <c r="F835" s="25" t="str">
        <f>IF(A835&lt;&gt;"",SUM($E$10:E835),"")</f>
        <v/>
      </c>
      <c r="G835" s="27" t="str">
        <f t="shared" si="150"/>
        <v/>
      </c>
      <c r="I835" s="54" t="str">
        <f t="shared" si="151"/>
        <v/>
      </c>
      <c r="J835" s="6" t="str">
        <f t="shared" si="152"/>
        <v/>
      </c>
      <c r="K835" s="27" t="str">
        <f t="shared" si="153"/>
        <v/>
      </c>
      <c r="L835" s="27" t="str">
        <f t="shared" si="154"/>
        <v/>
      </c>
      <c r="M835" s="27" t="str">
        <f t="shared" si="155"/>
        <v/>
      </c>
      <c r="N835" s="25" t="str">
        <f>IF(I835&lt;&gt;"",SUM($M$10:M835),"")</f>
        <v/>
      </c>
      <c r="O835" s="27" t="str">
        <f t="shared" si="156"/>
        <v/>
      </c>
    </row>
    <row r="836" spans="1:15" x14ac:dyDescent="0.25">
      <c r="A836" s="54" t="str">
        <f t="shared" si="145"/>
        <v/>
      </c>
      <c r="B836" s="6" t="str">
        <f t="shared" si="146"/>
        <v/>
      </c>
      <c r="C836" s="27" t="str">
        <f t="shared" si="147"/>
        <v/>
      </c>
      <c r="D836" s="27" t="str">
        <f t="shared" si="148"/>
        <v/>
      </c>
      <c r="E836" s="27" t="str">
        <f t="shared" si="149"/>
        <v/>
      </c>
      <c r="F836" s="25" t="str">
        <f>IF(A836&lt;&gt;"",SUM($E$10:E836),"")</f>
        <v/>
      </c>
      <c r="G836" s="27" t="str">
        <f t="shared" si="150"/>
        <v/>
      </c>
      <c r="I836" s="54" t="str">
        <f t="shared" si="151"/>
        <v/>
      </c>
      <c r="J836" s="6" t="str">
        <f t="shared" si="152"/>
        <v/>
      </c>
      <c r="K836" s="27" t="str">
        <f t="shared" si="153"/>
        <v/>
      </c>
      <c r="L836" s="27" t="str">
        <f t="shared" si="154"/>
        <v/>
      </c>
      <c r="M836" s="27" t="str">
        <f t="shared" si="155"/>
        <v/>
      </c>
      <c r="N836" s="25" t="str">
        <f>IF(I836&lt;&gt;"",SUM($M$10:M836),"")</f>
        <v/>
      </c>
      <c r="O836" s="27" t="str">
        <f t="shared" si="156"/>
        <v/>
      </c>
    </row>
    <row r="837" spans="1:15" x14ac:dyDescent="0.25">
      <c r="A837" s="54" t="str">
        <f t="shared" si="145"/>
        <v/>
      </c>
      <c r="B837" s="6" t="str">
        <f t="shared" si="146"/>
        <v/>
      </c>
      <c r="C837" s="27" t="str">
        <f t="shared" si="147"/>
        <v/>
      </c>
      <c r="D837" s="27" t="str">
        <f t="shared" si="148"/>
        <v/>
      </c>
      <c r="E837" s="27" t="str">
        <f t="shared" si="149"/>
        <v/>
      </c>
      <c r="F837" s="25" t="str">
        <f>IF(A837&lt;&gt;"",SUM($E$10:E837),"")</f>
        <v/>
      </c>
      <c r="G837" s="27" t="str">
        <f t="shared" si="150"/>
        <v/>
      </c>
      <c r="I837" s="54" t="str">
        <f t="shared" si="151"/>
        <v/>
      </c>
      <c r="J837" s="6" t="str">
        <f t="shared" si="152"/>
        <v/>
      </c>
      <c r="K837" s="27" t="str">
        <f t="shared" si="153"/>
        <v/>
      </c>
      <c r="L837" s="27" t="str">
        <f t="shared" si="154"/>
        <v/>
      </c>
      <c r="M837" s="27" t="str">
        <f t="shared" si="155"/>
        <v/>
      </c>
      <c r="N837" s="25" t="str">
        <f>IF(I837&lt;&gt;"",SUM($M$10:M837),"")</f>
        <v/>
      </c>
      <c r="O837" s="27" t="str">
        <f t="shared" si="156"/>
        <v/>
      </c>
    </row>
    <row r="838" spans="1:15" x14ac:dyDescent="0.25">
      <c r="A838" s="54" t="str">
        <f t="shared" si="145"/>
        <v/>
      </c>
      <c r="B838" s="6" t="str">
        <f t="shared" si="146"/>
        <v/>
      </c>
      <c r="C838" s="27" t="str">
        <f t="shared" si="147"/>
        <v/>
      </c>
      <c r="D838" s="27" t="str">
        <f t="shared" si="148"/>
        <v/>
      </c>
      <c r="E838" s="27" t="str">
        <f t="shared" si="149"/>
        <v/>
      </c>
      <c r="F838" s="25" t="str">
        <f>IF(A838&lt;&gt;"",SUM($E$10:E838),"")</f>
        <v/>
      </c>
      <c r="G838" s="27" t="str">
        <f t="shared" si="150"/>
        <v/>
      </c>
      <c r="I838" s="54" t="str">
        <f t="shared" si="151"/>
        <v/>
      </c>
      <c r="J838" s="6" t="str">
        <f t="shared" si="152"/>
        <v/>
      </c>
      <c r="K838" s="27" t="str">
        <f t="shared" si="153"/>
        <v/>
      </c>
      <c r="L838" s="27" t="str">
        <f t="shared" si="154"/>
        <v/>
      </c>
      <c r="M838" s="27" t="str">
        <f t="shared" si="155"/>
        <v/>
      </c>
      <c r="N838" s="25" t="str">
        <f>IF(I838&lt;&gt;"",SUM($M$10:M838),"")</f>
        <v/>
      </c>
      <c r="O838" s="27" t="str">
        <f t="shared" si="156"/>
        <v/>
      </c>
    </row>
    <row r="839" spans="1:15" x14ac:dyDescent="0.25">
      <c r="A839" s="54" t="str">
        <f t="shared" si="145"/>
        <v/>
      </c>
      <c r="B839" s="6" t="str">
        <f t="shared" si="146"/>
        <v/>
      </c>
      <c r="C839" s="27" t="str">
        <f t="shared" si="147"/>
        <v/>
      </c>
      <c r="D839" s="27" t="str">
        <f t="shared" si="148"/>
        <v/>
      </c>
      <c r="E839" s="27" t="str">
        <f t="shared" si="149"/>
        <v/>
      </c>
      <c r="F839" s="25" t="str">
        <f>IF(A839&lt;&gt;"",SUM($E$10:E839),"")</f>
        <v/>
      </c>
      <c r="G839" s="27" t="str">
        <f t="shared" si="150"/>
        <v/>
      </c>
      <c r="I839" s="54" t="str">
        <f t="shared" si="151"/>
        <v/>
      </c>
      <c r="J839" s="6" t="str">
        <f t="shared" si="152"/>
        <v/>
      </c>
      <c r="K839" s="27" t="str">
        <f t="shared" si="153"/>
        <v/>
      </c>
      <c r="L839" s="27" t="str">
        <f t="shared" si="154"/>
        <v/>
      </c>
      <c r="M839" s="27" t="str">
        <f t="shared" si="155"/>
        <v/>
      </c>
      <c r="N839" s="25" t="str">
        <f>IF(I839&lt;&gt;"",SUM($M$10:M839),"")</f>
        <v/>
      </c>
      <c r="O839" s="27" t="str">
        <f t="shared" si="156"/>
        <v/>
      </c>
    </row>
    <row r="840" spans="1:15" x14ac:dyDescent="0.25">
      <c r="A840" s="54" t="str">
        <f t="shared" si="145"/>
        <v/>
      </c>
      <c r="B840" s="6" t="str">
        <f t="shared" si="146"/>
        <v/>
      </c>
      <c r="C840" s="27" t="str">
        <f t="shared" si="147"/>
        <v/>
      </c>
      <c r="D840" s="27" t="str">
        <f t="shared" si="148"/>
        <v/>
      </c>
      <c r="E840" s="27" t="str">
        <f t="shared" si="149"/>
        <v/>
      </c>
      <c r="F840" s="25" t="str">
        <f>IF(A840&lt;&gt;"",SUM($E$10:E840),"")</f>
        <v/>
      </c>
      <c r="G840" s="27" t="str">
        <f t="shared" si="150"/>
        <v/>
      </c>
      <c r="I840" s="54" t="str">
        <f t="shared" si="151"/>
        <v/>
      </c>
      <c r="J840" s="6" t="str">
        <f t="shared" si="152"/>
        <v/>
      </c>
      <c r="K840" s="27" t="str">
        <f t="shared" si="153"/>
        <v/>
      </c>
      <c r="L840" s="27" t="str">
        <f t="shared" si="154"/>
        <v/>
      </c>
      <c r="M840" s="27" t="str">
        <f t="shared" si="155"/>
        <v/>
      </c>
      <c r="N840" s="25" t="str">
        <f>IF(I840&lt;&gt;"",SUM($M$10:M840),"")</f>
        <v/>
      </c>
      <c r="O840" s="27" t="str">
        <f t="shared" si="156"/>
        <v/>
      </c>
    </row>
    <row r="841" spans="1:15" x14ac:dyDescent="0.25">
      <c r="A841" s="54" t="str">
        <f t="shared" si="145"/>
        <v/>
      </c>
      <c r="B841" s="6" t="str">
        <f t="shared" si="146"/>
        <v/>
      </c>
      <c r="C841" s="27" t="str">
        <f t="shared" si="147"/>
        <v/>
      </c>
      <c r="D841" s="27" t="str">
        <f t="shared" si="148"/>
        <v/>
      </c>
      <c r="E841" s="27" t="str">
        <f t="shared" si="149"/>
        <v/>
      </c>
      <c r="F841" s="25" t="str">
        <f>IF(A841&lt;&gt;"",SUM($E$10:E841),"")</f>
        <v/>
      </c>
      <c r="G841" s="27" t="str">
        <f t="shared" si="150"/>
        <v/>
      </c>
      <c r="I841" s="54" t="str">
        <f t="shared" si="151"/>
        <v/>
      </c>
      <c r="J841" s="6" t="str">
        <f t="shared" si="152"/>
        <v/>
      </c>
      <c r="K841" s="27" t="str">
        <f t="shared" si="153"/>
        <v/>
      </c>
      <c r="L841" s="27" t="str">
        <f t="shared" si="154"/>
        <v/>
      </c>
      <c r="M841" s="27" t="str">
        <f t="shared" si="155"/>
        <v/>
      </c>
      <c r="N841" s="25" t="str">
        <f>IF(I841&lt;&gt;"",SUM($M$10:M841),"")</f>
        <v/>
      </c>
      <c r="O841" s="27" t="str">
        <f t="shared" si="156"/>
        <v/>
      </c>
    </row>
    <row r="842" spans="1:15" x14ac:dyDescent="0.25">
      <c r="A842" s="54" t="str">
        <f t="shared" si="145"/>
        <v/>
      </c>
      <c r="B842" s="6" t="str">
        <f t="shared" si="146"/>
        <v/>
      </c>
      <c r="C842" s="27" t="str">
        <f t="shared" si="147"/>
        <v/>
      </c>
      <c r="D842" s="27" t="str">
        <f t="shared" si="148"/>
        <v/>
      </c>
      <c r="E842" s="27" t="str">
        <f t="shared" si="149"/>
        <v/>
      </c>
      <c r="F842" s="25" t="str">
        <f>IF(A842&lt;&gt;"",SUM($E$10:E842),"")</f>
        <v/>
      </c>
      <c r="G842" s="27" t="str">
        <f t="shared" si="150"/>
        <v/>
      </c>
      <c r="I842" s="54" t="str">
        <f t="shared" si="151"/>
        <v/>
      </c>
      <c r="J842" s="6" t="str">
        <f t="shared" si="152"/>
        <v/>
      </c>
      <c r="K842" s="27" t="str">
        <f t="shared" si="153"/>
        <v/>
      </c>
      <c r="L842" s="27" t="str">
        <f t="shared" si="154"/>
        <v/>
      </c>
      <c r="M842" s="27" t="str">
        <f t="shared" si="155"/>
        <v/>
      </c>
      <c r="N842" s="25" t="str">
        <f>IF(I842&lt;&gt;"",SUM($M$10:M842),"")</f>
        <v/>
      </c>
      <c r="O842" s="27" t="str">
        <f t="shared" si="156"/>
        <v/>
      </c>
    </row>
    <row r="843" spans="1:15" x14ac:dyDescent="0.25">
      <c r="A843" s="54" t="str">
        <f t="shared" si="145"/>
        <v/>
      </c>
      <c r="B843" s="6" t="str">
        <f t="shared" si="146"/>
        <v/>
      </c>
      <c r="C843" s="27" t="str">
        <f t="shared" si="147"/>
        <v/>
      </c>
      <c r="D843" s="27" t="str">
        <f t="shared" si="148"/>
        <v/>
      </c>
      <c r="E843" s="27" t="str">
        <f t="shared" si="149"/>
        <v/>
      </c>
      <c r="F843" s="25" t="str">
        <f>IF(A843&lt;&gt;"",SUM($E$10:E843),"")</f>
        <v/>
      </c>
      <c r="G843" s="27" t="str">
        <f t="shared" si="150"/>
        <v/>
      </c>
      <c r="I843" s="54" t="str">
        <f t="shared" si="151"/>
        <v/>
      </c>
      <c r="J843" s="6" t="str">
        <f t="shared" si="152"/>
        <v/>
      </c>
      <c r="K843" s="27" t="str">
        <f t="shared" si="153"/>
        <v/>
      </c>
      <c r="L843" s="27" t="str">
        <f t="shared" si="154"/>
        <v/>
      </c>
      <c r="M843" s="27" t="str">
        <f t="shared" si="155"/>
        <v/>
      </c>
      <c r="N843" s="25" t="str">
        <f>IF(I843&lt;&gt;"",SUM($M$10:M843),"")</f>
        <v/>
      </c>
      <c r="O843" s="27" t="str">
        <f t="shared" si="156"/>
        <v/>
      </c>
    </row>
    <row r="844" spans="1:15" x14ac:dyDescent="0.25">
      <c r="A844" s="54" t="str">
        <f t="shared" ref="A844:A907" si="157">IF(A843&lt;$G$4,A843+1,"")</f>
        <v/>
      </c>
      <c r="B844" s="6" t="str">
        <f t="shared" ref="B844:B907" si="158">IF(A844&lt;&gt;"",EDATE($C$7,A844*12/$G$3),"")</f>
        <v/>
      </c>
      <c r="C844" s="27" t="str">
        <f t="shared" ref="C844:C907" si="159">IF(A844&lt;&gt;"",$G$5,"")</f>
        <v/>
      </c>
      <c r="D844" s="27" t="str">
        <f t="shared" ref="D844:D907" si="160">IF(A844&lt;&gt;"",G843*$G$6,"")</f>
        <v/>
      </c>
      <c r="E844" s="27" t="str">
        <f t="shared" ref="E844:E907" si="161">IF(A844&lt;&gt;"",C844-D844,"")</f>
        <v/>
      </c>
      <c r="F844" s="25" t="str">
        <f>IF(A844&lt;&gt;"",SUM($E$10:E844),"")</f>
        <v/>
      </c>
      <c r="G844" s="27" t="str">
        <f t="shared" ref="G844:G907" si="162">IF(A844&lt;&gt;"",$C$3-F844,"")</f>
        <v/>
      </c>
      <c r="I844" s="54" t="str">
        <f t="shared" ref="I844:I907" si="163">IF(I843&lt;$G$4,I843+1,"")</f>
        <v/>
      </c>
      <c r="J844" s="6" t="str">
        <f t="shared" ref="J844:J907" si="164">IF(I844&lt;&gt;"",EDATE($C$7,I844*12/$G$3),"")</f>
        <v/>
      </c>
      <c r="K844" s="27" t="str">
        <f t="shared" ref="K844:K907" si="165">C844</f>
        <v/>
      </c>
      <c r="L844" s="27" t="str">
        <f t="shared" ref="L844:L907" si="166">IF(I844&lt;&gt;"",O843*$O$6,"")</f>
        <v/>
      </c>
      <c r="M844" s="27" t="str">
        <f t="shared" ref="M844:M907" si="167">IF(I844&lt;&gt;"",K844-L844,"")</f>
        <v/>
      </c>
      <c r="N844" s="25" t="str">
        <f>IF(I844&lt;&gt;"",SUM($M$10:M844),"")</f>
        <v/>
      </c>
      <c r="O844" s="27" t="str">
        <f t="shared" ref="O844:O907" si="168">IF(I844&lt;&gt;"",O843-M844,"")</f>
        <v/>
      </c>
    </row>
    <row r="845" spans="1:15" x14ac:dyDescent="0.25">
      <c r="A845" s="54" t="str">
        <f t="shared" si="157"/>
        <v/>
      </c>
      <c r="B845" s="6" t="str">
        <f t="shared" si="158"/>
        <v/>
      </c>
      <c r="C845" s="27" t="str">
        <f t="shared" si="159"/>
        <v/>
      </c>
      <c r="D845" s="27" t="str">
        <f t="shared" si="160"/>
        <v/>
      </c>
      <c r="E845" s="27" t="str">
        <f t="shared" si="161"/>
        <v/>
      </c>
      <c r="F845" s="25" t="str">
        <f>IF(A845&lt;&gt;"",SUM($E$10:E845),"")</f>
        <v/>
      </c>
      <c r="G845" s="27" t="str">
        <f t="shared" si="162"/>
        <v/>
      </c>
      <c r="I845" s="54" t="str">
        <f t="shared" si="163"/>
        <v/>
      </c>
      <c r="J845" s="6" t="str">
        <f t="shared" si="164"/>
        <v/>
      </c>
      <c r="K845" s="27" t="str">
        <f t="shared" si="165"/>
        <v/>
      </c>
      <c r="L845" s="27" t="str">
        <f t="shared" si="166"/>
        <v/>
      </c>
      <c r="M845" s="27" t="str">
        <f t="shared" si="167"/>
        <v/>
      </c>
      <c r="N845" s="25" t="str">
        <f>IF(I845&lt;&gt;"",SUM($M$10:M845),"")</f>
        <v/>
      </c>
      <c r="O845" s="27" t="str">
        <f t="shared" si="168"/>
        <v/>
      </c>
    </row>
    <row r="846" spans="1:15" x14ac:dyDescent="0.25">
      <c r="A846" s="54" t="str">
        <f t="shared" si="157"/>
        <v/>
      </c>
      <c r="B846" s="6" t="str">
        <f t="shared" si="158"/>
        <v/>
      </c>
      <c r="C846" s="27" t="str">
        <f t="shared" si="159"/>
        <v/>
      </c>
      <c r="D846" s="27" t="str">
        <f t="shared" si="160"/>
        <v/>
      </c>
      <c r="E846" s="27" t="str">
        <f t="shared" si="161"/>
        <v/>
      </c>
      <c r="F846" s="25" t="str">
        <f>IF(A846&lt;&gt;"",SUM($E$10:E846),"")</f>
        <v/>
      </c>
      <c r="G846" s="27" t="str">
        <f t="shared" si="162"/>
        <v/>
      </c>
      <c r="I846" s="54" t="str">
        <f t="shared" si="163"/>
        <v/>
      </c>
      <c r="J846" s="6" t="str">
        <f t="shared" si="164"/>
        <v/>
      </c>
      <c r="K846" s="27" t="str">
        <f t="shared" si="165"/>
        <v/>
      </c>
      <c r="L846" s="27" t="str">
        <f t="shared" si="166"/>
        <v/>
      </c>
      <c r="M846" s="27" t="str">
        <f t="shared" si="167"/>
        <v/>
      </c>
      <c r="N846" s="25" t="str">
        <f>IF(I846&lt;&gt;"",SUM($M$10:M846),"")</f>
        <v/>
      </c>
      <c r="O846" s="27" t="str">
        <f t="shared" si="168"/>
        <v/>
      </c>
    </row>
    <row r="847" spans="1:15" x14ac:dyDescent="0.25">
      <c r="A847" s="54" t="str">
        <f t="shared" si="157"/>
        <v/>
      </c>
      <c r="B847" s="6" t="str">
        <f t="shared" si="158"/>
        <v/>
      </c>
      <c r="C847" s="27" t="str">
        <f t="shared" si="159"/>
        <v/>
      </c>
      <c r="D847" s="27" t="str">
        <f t="shared" si="160"/>
        <v/>
      </c>
      <c r="E847" s="27" t="str">
        <f t="shared" si="161"/>
        <v/>
      </c>
      <c r="F847" s="25" t="str">
        <f>IF(A847&lt;&gt;"",SUM($E$10:E847),"")</f>
        <v/>
      </c>
      <c r="G847" s="27" t="str">
        <f t="shared" si="162"/>
        <v/>
      </c>
      <c r="I847" s="54" t="str">
        <f t="shared" si="163"/>
        <v/>
      </c>
      <c r="J847" s="6" t="str">
        <f t="shared" si="164"/>
        <v/>
      </c>
      <c r="K847" s="27" t="str">
        <f t="shared" si="165"/>
        <v/>
      </c>
      <c r="L847" s="27" t="str">
        <f t="shared" si="166"/>
        <v/>
      </c>
      <c r="M847" s="27" t="str">
        <f t="shared" si="167"/>
        <v/>
      </c>
      <c r="N847" s="25" t="str">
        <f>IF(I847&lt;&gt;"",SUM($M$10:M847),"")</f>
        <v/>
      </c>
      <c r="O847" s="27" t="str">
        <f t="shared" si="168"/>
        <v/>
      </c>
    </row>
    <row r="848" spans="1:15" x14ac:dyDescent="0.25">
      <c r="A848" s="54" t="str">
        <f t="shared" si="157"/>
        <v/>
      </c>
      <c r="B848" s="6" t="str">
        <f t="shared" si="158"/>
        <v/>
      </c>
      <c r="C848" s="27" t="str">
        <f t="shared" si="159"/>
        <v/>
      </c>
      <c r="D848" s="27" t="str">
        <f t="shared" si="160"/>
        <v/>
      </c>
      <c r="E848" s="27" t="str">
        <f t="shared" si="161"/>
        <v/>
      </c>
      <c r="F848" s="25" t="str">
        <f>IF(A848&lt;&gt;"",SUM($E$10:E848),"")</f>
        <v/>
      </c>
      <c r="G848" s="27" t="str">
        <f t="shared" si="162"/>
        <v/>
      </c>
      <c r="I848" s="54" t="str">
        <f t="shared" si="163"/>
        <v/>
      </c>
      <c r="J848" s="6" t="str">
        <f t="shared" si="164"/>
        <v/>
      </c>
      <c r="K848" s="27" t="str">
        <f t="shared" si="165"/>
        <v/>
      </c>
      <c r="L848" s="27" t="str">
        <f t="shared" si="166"/>
        <v/>
      </c>
      <c r="M848" s="27" t="str">
        <f t="shared" si="167"/>
        <v/>
      </c>
      <c r="N848" s="25" t="str">
        <f>IF(I848&lt;&gt;"",SUM($M$10:M848),"")</f>
        <v/>
      </c>
      <c r="O848" s="27" t="str">
        <f t="shared" si="168"/>
        <v/>
      </c>
    </row>
    <row r="849" spans="1:15" x14ac:dyDescent="0.25">
      <c r="A849" s="54" t="str">
        <f t="shared" si="157"/>
        <v/>
      </c>
      <c r="B849" s="6" t="str">
        <f t="shared" si="158"/>
        <v/>
      </c>
      <c r="C849" s="27" t="str">
        <f t="shared" si="159"/>
        <v/>
      </c>
      <c r="D849" s="27" t="str">
        <f t="shared" si="160"/>
        <v/>
      </c>
      <c r="E849" s="27" t="str">
        <f t="shared" si="161"/>
        <v/>
      </c>
      <c r="F849" s="25" t="str">
        <f>IF(A849&lt;&gt;"",SUM($E$10:E849),"")</f>
        <v/>
      </c>
      <c r="G849" s="27" t="str">
        <f t="shared" si="162"/>
        <v/>
      </c>
      <c r="I849" s="54" t="str">
        <f t="shared" si="163"/>
        <v/>
      </c>
      <c r="J849" s="6" t="str">
        <f t="shared" si="164"/>
        <v/>
      </c>
      <c r="K849" s="27" t="str">
        <f t="shared" si="165"/>
        <v/>
      </c>
      <c r="L849" s="27" t="str">
        <f t="shared" si="166"/>
        <v/>
      </c>
      <c r="M849" s="27" t="str">
        <f t="shared" si="167"/>
        <v/>
      </c>
      <c r="N849" s="25" t="str">
        <f>IF(I849&lt;&gt;"",SUM($M$10:M849),"")</f>
        <v/>
      </c>
      <c r="O849" s="27" t="str">
        <f t="shared" si="168"/>
        <v/>
      </c>
    </row>
    <row r="850" spans="1:15" x14ac:dyDescent="0.25">
      <c r="A850" s="54" t="str">
        <f t="shared" si="157"/>
        <v/>
      </c>
      <c r="B850" s="6" t="str">
        <f t="shared" si="158"/>
        <v/>
      </c>
      <c r="C850" s="27" t="str">
        <f t="shared" si="159"/>
        <v/>
      </c>
      <c r="D850" s="27" t="str">
        <f t="shared" si="160"/>
        <v/>
      </c>
      <c r="E850" s="27" t="str">
        <f t="shared" si="161"/>
        <v/>
      </c>
      <c r="F850" s="25" t="str">
        <f>IF(A850&lt;&gt;"",SUM($E$10:E850),"")</f>
        <v/>
      </c>
      <c r="G850" s="27" t="str">
        <f t="shared" si="162"/>
        <v/>
      </c>
      <c r="I850" s="54" t="str">
        <f t="shared" si="163"/>
        <v/>
      </c>
      <c r="J850" s="6" t="str">
        <f t="shared" si="164"/>
        <v/>
      </c>
      <c r="K850" s="27" t="str">
        <f t="shared" si="165"/>
        <v/>
      </c>
      <c r="L850" s="27" t="str">
        <f t="shared" si="166"/>
        <v/>
      </c>
      <c r="M850" s="27" t="str">
        <f t="shared" si="167"/>
        <v/>
      </c>
      <c r="N850" s="25" t="str">
        <f>IF(I850&lt;&gt;"",SUM($M$10:M850),"")</f>
        <v/>
      </c>
      <c r="O850" s="27" t="str">
        <f t="shared" si="168"/>
        <v/>
      </c>
    </row>
    <row r="851" spans="1:15" x14ac:dyDescent="0.25">
      <c r="A851" s="54" t="str">
        <f t="shared" si="157"/>
        <v/>
      </c>
      <c r="B851" s="6" t="str">
        <f t="shared" si="158"/>
        <v/>
      </c>
      <c r="C851" s="27" t="str">
        <f t="shared" si="159"/>
        <v/>
      </c>
      <c r="D851" s="27" t="str">
        <f t="shared" si="160"/>
        <v/>
      </c>
      <c r="E851" s="27" t="str">
        <f t="shared" si="161"/>
        <v/>
      </c>
      <c r="F851" s="25" t="str">
        <f>IF(A851&lt;&gt;"",SUM($E$10:E851),"")</f>
        <v/>
      </c>
      <c r="G851" s="27" t="str">
        <f t="shared" si="162"/>
        <v/>
      </c>
      <c r="I851" s="54" t="str">
        <f t="shared" si="163"/>
        <v/>
      </c>
      <c r="J851" s="6" t="str">
        <f t="shared" si="164"/>
        <v/>
      </c>
      <c r="K851" s="27" t="str">
        <f t="shared" si="165"/>
        <v/>
      </c>
      <c r="L851" s="27" t="str">
        <f t="shared" si="166"/>
        <v/>
      </c>
      <c r="M851" s="27" t="str">
        <f t="shared" si="167"/>
        <v/>
      </c>
      <c r="N851" s="25" t="str">
        <f>IF(I851&lt;&gt;"",SUM($M$10:M851),"")</f>
        <v/>
      </c>
      <c r="O851" s="27" t="str">
        <f t="shared" si="168"/>
        <v/>
      </c>
    </row>
    <row r="852" spans="1:15" x14ac:dyDescent="0.25">
      <c r="A852" s="54" t="str">
        <f t="shared" si="157"/>
        <v/>
      </c>
      <c r="B852" s="6" t="str">
        <f t="shared" si="158"/>
        <v/>
      </c>
      <c r="C852" s="27" t="str">
        <f t="shared" si="159"/>
        <v/>
      </c>
      <c r="D852" s="27" t="str">
        <f t="shared" si="160"/>
        <v/>
      </c>
      <c r="E852" s="27" t="str">
        <f t="shared" si="161"/>
        <v/>
      </c>
      <c r="F852" s="25" t="str">
        <f>IF(A852&lt;&gt;"",SUM($E$10:E852),"")</f>
        <v/>
      </c>
      <c r="G852" s="27" t="str">
        <f t="shared" si="162"/>
        <v/>
      </c>
      <c r="I852" s="54" t="str">
        <f t="shared" si="163"/>
        <v/>
      </c>
      <c r="J852" s="6" t="str">
        <f t="shared" si="164"/>
        <v/>
      </c>
      <c r="K852" s="27" t="str">
        <f t="shared" si="165"/>
        <v/>
      </c>
      <c r="L852" s="27" t="str">
        <f t="shared" si="166"/>
        <v/>
      </c>
      <c r="M852" s="27" t="str">
        <f t="shared" si="167"/>
        <v/>
      </c>
      <c r="N852" s="25" t="str">
        <f>IF(I852&lt;&gt;"",SUM($M$10:M852),"")</f>
        <v/>
      </c>
      <c r="O852" s="27" t="str">
        <f t="shared" si="168"/>
        <v/>
      </c>
    </row>
    <row r="853" spans="1:15" x14ac:dyDescent="0.25">
      <c r="A853" s="54" t="str">
        <f t="shared" si="157"/>
        <v/>
      </c>
      <c r="B853" s="6" t="str">
        <f t="shared" si="158"/>
        <v/>
      </c>
      <c r="C853" s="27" t="str">
        <f t="shared" si="159"/>
        <v/>
      </c>
      <c r="D853" s="27" t="str">
        <f t="shared" si="160"/>
        <v/>
      </c>
      <c r="E853" s="27" t="str">
        <f t="shared" si="161"/>
        <v/>
      </c>
      <c r="F853" s="25" t="str">
        <f>IF(A853&lt;&gt;"",SUM($E$10:E853),"")</f>
        <v/>
      </c>
      <c r="G853" s="27" t="str">
        <f t="shared" si="162"/>
        <v/>
      </c>
      <c r="I853" s="54" t="str">
        <f t="shared" si="163"/>
        <v/>
      </c>
      <c r="J853" s="6" t="str">
        <f t="shared" si="164"/>
        <v/>
      </c>
      <c r="K853" s="27" t="str">
        <f t="shared" si="165"/>
        <v/>
      </c>
      <c r="L853" s="27" t="str">
        <f t="shared" si="166"/>
        <v/>
      </c>
      <c r="M853" s="27" t="str">
        <f t="shared" si="167"/>
        <v/>
      </c>
      <c r="N853" s="25" t="str">
        <f>IF(I853&lt;&gt;"",SUM($M$10:M853),"")</f>
        <v/>
      </c>
      <c r="O853" s="27" t="str">
        <f t="shared" si="168"/>
        <v/>
      </c>
    </row>
    <row r="854" spans="1:15" x14ac:dyDescent="0.25">
      <c r="A854" s="54" t="str">
        <f t="shared" si="157"/>
        <v/>
      </c>
      <c r="B854" s="6" t="str">
        <f t="shared" si="158"/>
        <v/>
      </c>
      <c r="C854" s="27" t="str">
        <f t="shared" si="159"/>
        <v/>
      </c>
      <c r="D854" s="27" t="str">
        <f t="shared" si="160"/>
        <v/>
      </c>
      <c r="E854" s="27" t="str">
        <f t="shared" si="161"/>
        <v/>
      </c>
      <c r="F854" s="25" t="str">
        <f>IF(A854&lt;&gt;"",SUM($E$10:E854),"")</f>
        <v/>
      </c>
      <c r="G854" s="27" t="str">
        <f t="shared" si="162"/>
        <v/>
      </c>
      <c r="I854" s="54" t="str">
        <f t="shared" si="163"/>
        <v/>
      </c>
      <c r="J854" s="6" t="str">
        <f t="shared" si="164"/>
        <v/>
      </c>
      <c r="K854" s="27" t="str">
        <f t="shared" si="165"/>
        <v/>
      </c>
      <c r="L854" s="27" t="str">
        <f t="shared" si="166"/>
        <v/>
      </c>
      <c r="M854" s="27" t="str">
        <f t="shared" si="167"/>
        <v/>
      </c>
      <c r="N854" s="25" t="str">
        <f>IF(I854&lt;&gt;"",SUM($M$10:M854),"")</f>
        <v/>
      </c>
      <c r="O854" s="27" t="str">
        <f t="shared" si="168"/>
        <v/>
      </c>
    </row>
    <row r="855" spans="1:15" x14ac:dyDescent="0.25">
      <c r="A855" s="54" t="str">
        <f t="shared" si="157"/>
        <v/>
      </c>
      <c r="B855" s="6" t="str">
        <f t="shared" si="158"/>
        <v/>
      </c>
      <c r="C855" s="27" t="str">
        <f t="shared" si="159"/>
        <v/>
      </c>
      <c r="D855" s="27" t="str">
        <f t="shared" si="160"/>
        <v/>
      </c>
      <c r="E855" s="27" t="str">
        <f t="shared" si="161"/>
        <v/>
      </c>
      <c r="F855" s="25" t="str">
        <f>IF(A855&lt;&gt;"",SUM($E$10:E855),"")</f>
        <v/>
      </c>
      <c r="G855" s="27" t="str">
        <f t="shared" si="162"/>
        <v/>
      </c>
      <c r="I855" s="54" t="str">
        <f t="shared" si="163"/>
        <v/>
      </c>
      <c r="J855" s="6" t="str">
        <f t="shared" si="164"/>
        <v/>
      </c>
      <c r="K855" s="27" t="str">
        <f t="shared" si="165"/>
        <v/>
      </c>
      <c r="L855" s="27" t="str">
        <f t="shared" si="166"/>
        <v/>
      </c>
      <c r="M855" s="27" t="str">
        <f t="shared" si="167"/>
        <v/>
      </c>
      <c r="N855" s="25" t="str">
        <f>IF(I855&lt;&gt;"",SUM($M$10:M855),"")</f>
        <v/>
      </c>
      <c r="O855" s="27" t="str">
        <f t="shared" si="168"/>
        <v/>
      </c>
    </row>
    <row r="856" spans="1:15" x14ac:dyDescent="0.25">
      <c r="A856" s="54" t="str">
        <f t="shared" si="157"/>
        <v/>
      </c>
      <c r="B856" s="6" t="str">
        <f t="shared" si="158"/>
        <v/>
      </c>
      <c r="C856" s="27" t="str">
        <f t="shared" si="159"/>
        <v/>
      </c>
      <c r="D856" s="27" t="str">
        <f t="shared" si="160"/>
        <v/>
      </c>
      <c r="E856" s="27" t="str">
        <f t="shared" si="161"/>
        <v/>
      </c>
      <c r="F856" s="25" t="str">
        <f>IF(A856&lt;&gt;"",SUM($E$10:E856),"")</f>
        <v/>
      </c>
      <c r="G856" s="27" t="str">
        <f t="shared" si="162"/>
        <v/>
      </c>
      <c r="I856" s="54" t="str">
        <f t="shared" si="163"/>
        <v/>
      </c>
      <c r="J856" s="6" t="str">
        <f t="shared" si="164"/>
        <v/>
      </c>
      <c r="K856" s="27" t="str">
        <f t="shared" si="165"/>
        <v/>
      </c>
      <c r="L856" s="27" t="str">
        <f t="shared" si="166"/>
        <v/>
      </c>
      <c r="M856" s="27" t="str">
        <f t="shared" si="167"/>
        <v/>
      </c>
      <c r="N856" s="25" t="str">
        <f>IF(I856&lt;&gt;"",SUM($M$10:M856),"")</f>
        <v/>
      </c>
      <c r="O856" s="27" t="str">
        <f t="shared" si="168"/>
        <v/>
      </c>
    </row>
    <row r="857" spans="1:15" x14ac:dyDescent="0.25">
      <c r="A857" s="54" t="str">
        <f t="shared" si="157"/>
        <v/>
      </c>
      <c r="B857" s="6" t="str">
        <f t="shared" si="158"/>
        <v/>
      </c>
      <c r="C857" s="27" t="str">
        <f t="shared" si="159"/>
        <v/>
      </c>
      <c r="D857" s="27" t="str">
        <f t="shared" si="160"/>
        <v/>
      </c>
      <c r="E857" s="27" t="str">
        <f t="shared" si="161"/>
        <v/>
      </c>
      <c r="F857" s="25" t="str">
        <f>IF(A857&lt;&gt;"",SUM($E$10:E857),"")</f>
        <v/>
      </c>
      <c r="G857" s="27" t="str">
        <f t="shared" si="162"/>
        <v/>
      </c>
      <c r="I857" s="54" t="str">
        <f t="shared" si="163"/>
        <v/>
      </c>
      <c r="J857" s="6" t="str">
        <f t="shared" si="164"/>
        <v/>
      </c>
      <c r="K857" s="27" t="str">
        <f t="shared" si="165"/>
        <v/>
      </c>
      <c r="L857" s="27" t="str">
        <f t="shared" si="166"/>
        <v/>
      </c>
      <c r="M857" s="27" t="str">
        <f t="shared" si="167"/>
        <v/>
      </c>
      <c r="N857" s="25" t="str">
        <f>IF(I857&lt;&gt;"",SUM($M$10:M857),"")</f>
        <v/>
      </c>
      <c r="O857" s="27" t="str">
        <f t="shared" si="168"/>
        <v/>
      </c>
    </row>
    <row r="858" spans="1:15" x14ac:dyDescent="0.25">
      <c r="A858" s="54" t="str">
        <f t="shared" si="157"/>
        <v/>
      </c>
      <c r="B858" s="6" t="str">
        <f t="shared" si="158"/>
        <v/>
      </c>
      <c r="C858" s="27" t="str">
        <f t="shared" si="159"/>
        <v/>
      </c>
      <c r="D858" s="27" t="str">
        <f t="shared" si="160"/>
        <v/>
      </c>
      <c r="E858" s="27" t="str">
        <f t="shared" si="161"/>
        <v/>
      </c>
      <c r="F858" s="25" t="str">
        <f>IF(A858&lt;&gt;"",SUM($E$10:E858),"")</f>
        <v/>
      </c>
      <c r="G858" s="27" t="str">
        <f t="shared" si="162"/>
        <v/>
      </c>
      <c r="I858" s="54" t="str">
        <f t="shared" si="163"/>
        <v/>
      </c>
      <c r="J858" s="6" t="str">
        <f t="shared" si="164"/>
        <v/>
      </c>
      <c r="K858" s="27" t="str">
        <f t="shared" si="165"/>
        <v/>
      </c>
      <c r="L858" s="27" t="str">
        <f t="shared" si="166"/>
        <v/>
      </c>
      <c r="M858" s="27" t="str">
        <f t="shared" si="167"/>
        <v/>
      </c>
      <c r="N858" s="25" t="str">
        <f>IF(I858&lt;&gt;"",SUM($M$10:M858),"")</f>
        <v/>
      </c>
      <c r="O858" s="27" t="str">
        <f t="shared" si="168"/>
        <v/>
      </c>
    </row>
    <row r="859" spans="1:15" x14ac:dyDescent="0.25">
      <c r="A859" s="54" t="str">
        <f t="shared" si="157"/>
        <v/>
      </c>
      <c r="B859" s="6" t="str">
        <f t="shared" si="158"/>
        <v/>
      </c>
      <c r="C859" s="27" t="str">
        <f t="shared" si="159"/>
        <v/>
      </c>
      <c r="D859" s="27" t="str">
        <f t="shared" si="160"/>
        <v/>
      </c>
      <c r="E859" s="27" t="str">
        <f t="shared" si="161"/>
        <v/>
      </c>
      <c r="F859" s="25" t="str">
        <f>IF(A859&lt;&gt;"",SUM($E$10:E859),"")</f>
        <v/>
      </c>
      <c r="G859" s="27" t="str">
        <f t="shared" si="162"/>
        <v/>
      </c>
      <c r="I859" s="54" t="str">
        <f t="shared" si="163"/>
        <v/>
      </c>
      <c r="J859" s="6" t="str">
        <f t="shared" si="164"/>
        <v/>
      </c>
      <c r="K859" s="27" t="str">
        <f t="shared" si="165"/>
        <v/>
      </c>
      <c r="L859" s="27" t="str">
        <f t="shared" si="166"/>
        <v/>
      </c>
      <c r="M859" s="27" t="str">
        <f t="shared" si="167"/>
        <v/>
      </c>
      <c r="N859" s="25" t="str">
        <f>IF(I859&lt;&gt;"",SUM($M$10:M859),"")</f>
        <v/>
      </c>
      <c r="O859" s="27" t="str">
        <f t="shared" si="168"/>
        <v/>
      </c>
    </row>
    <row r="860" spans="1:15" x14ac:dyDescent="0.25">
      <c r="A860" s="54" t="str">
        <f t="shared" si="157"/>
        <v/>
      </c>
      <c r="B860" s="6" t="str">
        <f t="shared" si="158"/>
        <v/>
      </c>
      <c r="C860" s="27" t="str">
        <f t="shared" si="159"/>
        <v/>
      </c>
      <c r="D860" s="27" t="str">
        <f t="shared" si="160"/>
        <v/>
      </c>
      <c r="E860" s="27" t="str">
        <f t="shared" si="161"/>
        <v/>
      </c>
      <c r="F860" s="25" t="str">
        <f>IF(A860&lt;&gt;"",SUM($E$10:E860),"")</f>
        <v/>
      </c>
      <c r="G860" s="27" t="str">
        <f t="shared" si="162"/>
        <v/>
      </c>
      <c r="I860" s="54" t="str">
        <f t="shared" si="163"/>
        <v/>
      </c>
      <c r="J860" s="6" t="str">
        <f t="shared" si="164"/>
        <v/>
      </c>
      <c r="K860" s="27" t="str">
        <f t="shared" si="165"/>
        <v/>
      </c>
      <c r="L860" s="27" t="str">
        <f t="shared" si="166"/>
        <v/>
      </c>
      <c r="M860" s="27" t="str">
        <f t="shared" si="167"/>
        <v/>
      </c>
      <c r="N860" s="25" t="str">
        <f>IF(I860&lt;&gt;"",SUM($M$10:M860),"")</f>
        <v/>
      </c>
      <c r="O860" s="27" t="str">
        <f t="shared" si="168"/>
        <v/>
      </c>
    </row>
    <row r="861" spans="1:15" x14ac:dyDescent="0.25">
      <c r="A861" s="54" t="str">
        <f t="shared" si="157"/>
        <v/>
      </c>
      <c r="B861" s="6" t="str">
        <f t="shared" si="158"/>
        <v/>
      </c>
      <c r="C861" s="27" t="str">
        <f t="shared" si="159"/>
        <v/>
      </c>
      <c r="D861" s="27" t="str">
        <f t="shared" si="160"/>
        <v/>
      </c>
      <c r="E861" s="27" t="str">
        <f t="shared" si="161"/>
        <v/>
      </c>
      <c r="F861" s="25" t="str">
        <f>IF(A861&lt;&gt;"",SUM($E$10:E861),"")</f>
        <v/>
      </c>
      <c r="G861" s="27" t="str">
        <f t="shared" si="162"/>
        <v/>
      </c>
      <c r="I861" s="54" t="str">
        <f t="shared" si="163"/>
        <v/>
      </c>
      <c r="J861" s="6" t="str">
        <f t="shared" si="164"/>
        <v/>
      </c>
      <c r="K861" s="27" t="str">
        <f t="shared" si="165"/>
        <v/>
      </c>
      <c r="L861" s="27" t="str">
        <f t="shared" si="166"/>
        <v/>
      </c>
      <c r="M861" s="27" t="str">
        <f t="shared" si="167"/>
        <v/>
      </c>
      <c r="N861" s="25" t="str">
        <f>IF(I861&lt;&gt;"",SUM($M$10:M861),"")</f>
        <v/>
      </c>
      <c r="O861" s="27" t="str">
        <f t="shared" si="168"/>
        <v/>
      </c>
    </row>
    <row r="862" spans="1:15" x14ac:dyDescent="0.25">
      <c r="A862" s="54" t="str">
        <f t="shared" si="157"/>
        <v/>
      </c>
      <c r="B862" s="6" t="str">
        <f t="shared" si="158"/>
        <v/>
      </c>
      <c r="C862" s="27" t="str">
        <f t="shared" si="159"/>
        <v/>
      </c>
      <c r="D862" s="27" t="str">
        <f t="shared" si="160"/>
        <v/>
      </c>
      <c r="E862" s="27" t="str">
        <f t="shared" si="161"/>
        <v/>
      </c>
      <c r="F862" s="25" t="str">
        <f>IF(A862&lt;&gt;"",SUM($E$10:E862),"")</f>
        <v/>
      </c>
      <c r="G862" s="27" t="str">
        <f t="shared" si="162"/>
        <v/>
      </c>
      <c r="I862" s="54" t="str">
        <f t="shared" si="163"/>
        <v/>
      </c>
      <c r="J862" s="6" t="str">
        <f t="shared" si="164"/>
        <v/>
      </c>
      <c r="K862" s="27" t="str">
        <f t="shared" si="165"/>
        <v/>
      </c>
      <c r="L862" s="27" t="str">
        <f t="shared" si="166"/>
        <v/>
      </c>
      <c r="M862" s="27" t="str">
        <f t="shared" si="167"/>
        <v/>
      </c>
      <c r="N862" s="25" t="str">
        <f>IF(I862&lt;&gt;"",SUM($M$10:M862),"")</f>
        <v/>
      </c>
      <c r="O862" s="27" t="str">
        <f t="shared" si="168"/>
        <v/>
      </c>
    </row>
    <row r="863" spans="1:15" x14ac:dyDescent="0.25">
      <c r="A863" s="54" t="str">
        <f t="shared" si="157"/>
        <v/>
      </c>
      <c r="B863" s="6" t="str">
        <f t="shared" si="158"/>
        <v/>
      </c>
      <c r="C863" s="27" t="str">
        <f t="shared" si="159"/>
        <v/>
      </c>
      <c r="D863" s="27" t="str">
        <f t="shared" si="160"/>
        <v/>
      </c>
      <c r="E863" s="27" t="str">
        <f t="shared" si="161"/>
        <v/>
      </c>
      <c r="F863" s="25" t="str">
        <f>IF(A863&lt;&gt;"",SUM($E$10:E863),"")</f>
        <v/>
      </c>
      <c r="G863" s="27" t="str">
        <f t="shared" si="162"/>
        <v/>
      </c>
      <c r="I863" s="54" t="str">
        <f t="shared" si="163"/>
        <v/>
      </c>
      <c r="J863" s="6" t="str">
        <f t="shared" si="164"/>
        <v/>
      </c>
      <c r="K863" s="27" t="str">
        <f t="shared" si="165"/>
        <v/>
      </c>
      <c r="L863" s="27" t="str">
        <f t="shared" si="166"/>
        <v/>
      </c>
      <c r="M863" s="27" t="str">
        <f t="shared" si="167"/>
        <v/>
      </c>
      <c r="N863" s="25" t="str">
        <f>IF(I863&lt;&gt;"",SUM($M$10:M863),"")</f>
        <v/>
      </c>
      <c r="O863" s="27" t="str">
        <f t="shared" si="168"/>
        <v/>
      </c>
    </row>
    <row r="864" spans="1:15" x14ac:dyDescent="0.25">
      <c r="A864" s="54" t="str">
        <f t="shared" si="157"/>
        <v/>
      </c>
      <c r="B864" s="6" t="str">
        <f t="shared" si="158"/>
        <v/>
      </c>
      <c r="C864" s="27" t="str">
        <f t="shared" si="159"/>
        <v/>
      </c>
      <c r="D864" s="27" t="str">
        <f t="shared" si="160"/>
        <v/>
      </c>
      <c r="E864" s="27" t="str">
        <f t="shared" si="161"/>
        <v/>
      </c>
      <c r="F864" s="25" t="str">
        <f>IF(A864&lt;&gt;"",SUM($E$10:E864),"")</f>
        <v/>
      </c>
      <c r="G864" s="27" t="str">
        <f t="shared" si="162"/>
        <v/>
      </c>
      <c r="I864" s="54" t="str">
        <f t="shared" si="163"/>
        <v/>
      </c>
      <c r="J864" s="6" t="str">
        <f t="shared" si="164"/>
        <v/>
      </c>
      <c r="K864" s="27" t="str">
        <f t="shared" si="165"/>
        <v/>
      </c>
      <c r="L864" s="27" t="str">
        <f t="shared" si="166"/>
        <v/>
      </c>
      <c r="M864" s="27" t="str">
        <f t="shared" si="167"/>
        <v/>
      </c>
      <c r="N864" s="25" t="str">
        <f>IF(I864&lt;&gt;"",SUM($M$10:M864),"")</f>
        <v/>
      </c>
      <c r="O864" s="27" t="str">
        <f t="shared" si="168"/>
        <v/>
      </c>
    </row>
    <row r="865" spans="1:15" x14ac:dyDescent="0.25">
      <c r="A865" s="54" t="str">
        <f t="shared" si="157"/>
        <v/>
      </c>
      <c r="B865" s="6" t="str">
        <f t="shared" si="158"/>
        <v/>
      </c>
      <c r="C865" s="27" t="str">
        <f t="shared" si="159"/>
        <v/>
      </c>
      <c r="D865" s="27" t="str">
        <f t="shared" si="160"/>
        <v/>
      </c>
      <c r="E865" s="27" t="str">
        <f t="shared" si="161"/>
        <v/>
      </c>
      <c r="F865" s="25" t="str">
        <f>IF(A865&lt;&gt;"",SUM($E$10:E865),"")</f>
        <v/>
      </c>
      <c r="G865" s="27" t="str">
        <f t="shared" si="162"/>
        <v/>
      </c>
      <c r="I865" s="54" t="str">
        <f t="shared" si="163"/>
        <v/>
      </c>
      <c r="J865" s="6" t="str">
        <f t="shared" si="164"/>
        <v/>
      </c>
      <c r="K865" s="27" t="str">
        <f t="shared" si="165"/>
        <v/>
      </c>
      <c r="L865" s="27" t="str">
        <f t="shared" si="166"/>
        <v/>
      </c>
      <c r="M865" s="27" t="str">
        <f t="shared" si="167"/>
        <v/>
      </c>
      <c r="N865" s="25" t="str">
        <f>IF(I865&lt;&gt;"",SUM($M$10:M865),"")</f>
        <v/>
      </c>
      <c r="O865" s="27" t="str">
        <f t="shared" si="168"/>
        <v/>
      </c>
    </row>
    <row r="866" spans="1:15" x14ac:dyDescent="0.25">
      <c r="A866" s="54" t="str">
        <f t="shared" si="157"/>
        <v/>
      </c>
      <c r="B866" s="6" t="str">
        <f t="shared" si="158"/>
        <v/>
      </c>
      <c r="C866" s="27" t="str">
        <f t="shared" si="159"/>
        <v/>
      </c>
      <c r="D866" s="27" t="str">
        <f t="shared" si="160"/>
        <v/>
      </c>
      <c r="E866" s="27" t="str">
        <f t="shared" si="161"/>
        <v/>
      </c>
      <c r="F866" s="25" t="str">
        <f>IF(A866&lt;&gt;"",SUM($E$10:E866),"")</f>
        <v/>
      </c>
      <c r="G866" s="27" t="str">
        <f t="shared" si="162"/>
        <v/>
      </c>
      <c r="I866" s="54" t="str">
        <f t="shared" si="163"/>
        <v/>
      </c>
      <c r="J866" s="6" t="str">
        <f t="shared" si="164"/>
        <v/>
      </c>
      <c r="K866" s="27" t="str">
        <f t="shared" si="165"/>
        <v/>
      </c>
      <c r="L866" s="27" t="str">
        <f t="shared" si="166"/>
        <v/>
      </c>
      <c r="M866" s="27" t="str">
        <f t="shared" si="167"/>
        <v/>
      </c>
      <c r="N866" s="25" t="str">
        <f>IF(I866&lt;&gt;"",SUM($M$10:M866),"")</f>
        <v/>
      </c>
      <c r="O866" s="27" t="str">
        <f t="shared" si="168"/>
        <v/>
      </c>
    </row>
    <row r="867" spans="1:15" x14ac:dyDescent="0.25">
      <c r="A867" s="54" t="str">
        <f t="shared" si="157"/>
        <v/>
      </c>
      <c r="B867" s="6" t="str">
        <f t="shared" si="158"/>
        <v/>
      </c>
      <c r="C867" s="27" t="str">
        <f t="shared" si="159"/>
        <v/>
      </c>
      <c r="D867" s="27" t="str">
        <f t="shared" si="160"/>
        <v/>
      </c>
      <c r="E867" s="27" t="str">
        <f t="shared" si="161"/>
        <v/>
      </c>
      <c r="F867" s="25" t="str">
        <f>IF(A867&lt;&gt;"",SUM($E$10:E867),"")</f>
        <v/>
      </c>
      <c r="G867" s="27" t="str">
        <f t="shared" si="162"/>
        <v/>
      </c>
      <c r="I867" s="54" t="str">
        <f t="shared" si="163"/>
        <v/>
      </c>
      <c r="J867" s="6" t="str">
        <f t="shared" si="164"/>
        <v/>
      </c>
      <c r="K867" s="27" t="str">
        <f t="shared" si="165"/>
        <v/>
      </c>
      <c r="L867" s="27" t="str">
        <f t="shared" si="166"/>
        <v/>
      </c>
      <c r="M867" s="27" t="str">
        <f t="shared" si="167"/>
        <v/>
      </c>
      <c r="N867" s="25" t="str">
        <f>IF(I867&lt;&gt;"",SUM($M$10:M867),"")</f>
        <v/>
      </c>
      <c r="O867" s="27" t="str">
        <f t="shared" si="168"/>
        <v/>
      </c>
    </row>
    <row r="868" spans="1:15" x14ac:dyDescent="0.25">
      <c r="A868" s="54" t="str">
        <f t="shared" si="157"/>
        <v/>
      </c>
      <c r="B868" s="6" t="str">
        <f t="shared" si="158"/>
        <v/>
      </c>
      <c r="C868" s="27" t="str">
        <f t="shared" si="159"/>
        <v/>
      </c>
      <c r="D868" s="27" t="str">
        <f t="shared" si="160"/>
        <v/>
      </c>
      <c r="E868" s="27" t="str">
        <f t="shared" si="161"/>
        <v/>
      </c>
      <c r="F868" s="25" t="str">
        <f>IF(A868&lt;&gt;"",SUM($E$10:E868),"")</f>
        <v/>
      </c>
      <c r="G868" s="27" t="str">
        <f t="shared" si="162"/>
        <v/>
      </c>
      <c r="I868" s="54" t="str">
        <f t="shared" si="163"/>
        <v/>
      </c>
      <c r="J868" s="6" t="str">
        <f t="shared" si="164"/>
        <v/>
      </c>
      <c r="K868" s="27" t="str">
        <f t="shared" si="165"/>
        <v/>
      </c>
      <c r="L868" s="27" t="str">
        <f t="shared" si="166"/>
        <v/>
      </c>
      <c r="M868" s="27" t="str">
        <f t="shared" si="167"/>
        <v/>
      </c>
      <c r="N868" s="25" t="str">
        <f>IF(I868&lt;&gt;"",SUM($M$10:M868),"")</f>
        <v/>
      </c>
      <c r="O868" s="27" t="str">
        <f t="shared" si="168"/>
        <v/>
      </c>
    </row>
    <row r="869" spans="1:15" x14ac:dyDescent="0.25">
      <c r="A869" s="54" t="str">
        <f t="shared" si="157"/>
        <v/>
      </c>
      <c r="B869" s="6" t="str">
        <f t="shared" si="158"/>
        <v/>
      </c>
      <c r="C869" s="27" t="str">
        <f t="shared" si="159"/>
        <v/>
      </c>
      <c r="D869" s="27" t="str">
        <f t="shared" si="160"/>
        <v/>
      </c>
      <c r="E869" s="27" t="str">
        <f t="shared" si="161"/>
        <v/>
      </c>
      <c r="F869" s="25" t="str">
        <f>IF(A869&lt;&gt;"",SUM($E$10:E869),"")</f>
        <v/>
      </c>
      <c r="G869" s="27" t="str">
        <f t="shared" si="162"/>
        <v/>
      </c>
      <c r="I869" s="54" t="str">
        <f t="shared" si="163"/>
        <v/>
      </c>
      <c r="J869" s="6" t="str">
        <f t="shared" si="164"/>
        <v/>
      </c>
      <c r="K869" s="27" t="str">
        <f t="shared" si="165"/>
        <v/>
      </c>
      <c r="L869" s="27" t="str">
        <f t="shared" si="166"/>
        <v/>
      </c>
      <c r="M869" s="27" t="str">
        <f t="shared" si="167"/>
        <v/>
      </c>
      <c r="N869" s="25" t="str">
        <f>IF(I869&lt;&gt;"",SUM($M$10:M869),"")</f>
        <v/>
      </c>
      <c r="O869" s="27" t="str">
        <f t="shared" si="168"/>
        <v/>
      </c>
    </row>
    <row r="870" spans="1:15" x14ac:dyDescent="0.25">
      <c r="A870" s="54" t="str">
        <f t="shared" si="157"/>
        <v/>
      </c>
      <c r="B870" s="6" t="str">
        <f t="shared" si="158"/>
        <v/>
      </c>
      <c r="C870" s="27" t="str">
        <f t="shared" si="159"/>
        <v/>
      </c>
      <c r="D870" s="27" t="str">
        <f t="shared" si="160"/>
        <v/>
      </c>
      <c r="E870" s="27" t="str">
        <f t="shared" si="161"/>
        <v/>
      </c>
      <c r="F870" s="25" t="str">
        <f>IF(A870&lt;&gt;"",SUM($E$10:E870),"")</f>
        <v/>
      </c>
      <c r="G870" s="27" t="str">
        <f t="shared" si="162"/>
        <v/>
      </c>
      <c r="I870" s="54" t="str">
        <f t="shared" si="163"/>
        <v/>
      </c>
      <c r="J870" s="6" t="str">
        <f t="shared" si="164"/>
        <v/>
      </c>
      <c r="K870" s="27" t="str">
        <f t="shared" si="165"/>
        <v/>
      </c>
      <c r="L870" s="27" t="str">
        <f t="shared" si="166"/>
        <v/>
      </c>
      <c r="M870" s="27" t="str">
        <f t="shared" si="167"/>
        <v/>
      </c>
      <c r="N870" s="25" t="str">
        <f>IF(I870&lt;&gt;"",SUM($M$10:M870),"")</f>
        <v/>
      </c>
      <c r="O870" s="27" t="str">
        <f t="shared" si="168"/>
        <v/>
      </c>
    </row>
    <row r="871" spans="1:15" x14ac:dyDescent="0.25">
      <c r="A871" s="54" t="str">
        <f t="shared" si="157"/>
        <v/>
      </c>
      <c r="B871" s="6" t="str">
        <f t="shared" si="158"/>
        <v/>
      </c>
      <c r="C871" s="27" t="str">
        <f t="shared" si="159"/>
        <v/>
      </c>
      <c r="D871" s="27" t="str">
        <f t="shared" si="160"/>
        <v/>
      </c>
      <c r="E871" s="27" t="str">
        <f t="shared" si="161"/>
        <v/>
      </c>
      <c r="F871" s="25" t="str">
        <f>IF(A871&lt;&gt;"",SUM($E$10:E871),"")</f>
        <v/>
      </c>
      <c r="G871" s="27" t="str">
        <f t="shared" si="162"/>
        <v/>
      </c>
      <c r="I871" s="54" t="str">
        <f t="shared" si="163"/>
        <v/>
      </c>
      <c r="J871" s="6" t="str">
        <f t="shared" si="164"/>
        <v/>
      </c>
      <c r="K871" s="27" t="str">
        <f t="shared" si="165"/>
        <v/>
      </c>
      <c r="L871" s="27" t="str">
        <f t="shared" si="166"/>
        <v/>
      </c>
      <c r="M871" s="27" t="str">
        <f t="shared" si="167"/>
        <v/>
      </c>
      <c r="N871" s="25" t="str">
        <f>IF(I871&lt;&gt;"",SUM($M$10:M871),"")</f>
        <v/>
      </c>
      <c r="O871" s="27" t="str">
        <f t="shared" si="168"/>
        <v/>
      </c>
    </row>
    <row r="872" spans="1:15" x14ac:dyDescent="0.25">
      <c r="A872" s="54" t="str">
        <f t="shared" si="157"/>
        <v/>
      </c>
      <c r="B872" s="6" t="str">
        <f t="shared" si="158"/>
        <v/>
      </c>
      <c r="C872" s="27" t="str">
        <f t="shared" si="159"/>
        <v/>
      </c>
      <c r="D872" s="27" t="str">
        <f t="shared" si="160"/>
        <v/>
      </c>
      <c r="E872" s="27" t="str">
        <f t="shared" si="161"/>
        <v/>
      </c>
      <c r="F872" s="25" t="str">
        <f>IF(A872&lt;&gt;"",SUM($E$10:E872),"")</f>
        <v/>
      </c>
      <c r="G872" s="27" t="str">
        <f t="shared" si="162"/>
        <v/>
      </c>
      <c r="I872" s="54" t="str">
        <f t="shared" si="163"/>
        <v/>
      </c>
      <c r="J872" s="6" t="str">
        <f t="shared" si="164"/>
        <v/>
      </c>
      <c r="K872" s="27" t="str">
        <f t="shared" si="165"/>
        <v/>
      </c>
      <c r="L872" s="27" t="str">
        <f t="shared" si="166"/>
        <v/>
      </c>
      <c r="M872" s="27" t="str">
        <f t="shared" si="167"/>
        <v/>
      </c>
      <c r="N872" s="25" t="str">
        <f>IF(I872&lt;&gt;"",SUM($M$10:M872),"")</f>
        <v/>
      </c>
      <c r="O872" s="27" t="str">
        <f t="shared" si="168"/>
        <v/>
      </c>
    </row>
    <row r="873" spans="1:15" x14ac:dyDescent="0.25">
      <c r="A873" s="54" t="str">
        <f t="shared" si="157"/>
        <v/>
      </c>
      <c r="B873" s="6" t="str">
        <f t="shared" si="158"/>
        <v/>
      </c>
      <c r="C873" s="27" t="str">
        <f t="shared" si="159"/>
        <v/>
      </c>
      <c r="D873" s="27" t="str">
        <f t="shared" si="160"/>
        <v/>
      </c>
      <c r="E873" s="27" t="str">
        <f t="shared" si="161"/>
        <v/>
      </c>
      <c r="F873" s="25" t="str">
        <f>IF(A873&lt;&gt;"",SUM($E$10:E873),"")</f>
        <v/>
      </c>
      <c r="G873" s="27" t="str">
        <f t="shared" si="162"/>
        <v/>
      </c>
      <c r="I873" s="54" t="str">
        <f t="shared" si="163"/>
        <v/>
      </c>
      <c r="J873" s="6" t="str">
        <f t="shared" si="164"/>
        <v/>
      </c>
      <c r="K873" s="27" t="str">
        <f t="shared" si="165"/>
        <v/>
      </c>
      <c r="L873" s="27" t="str">
        <f t="shared" si="166"/>
        <v/>
      </c>
      <c r="M873" s="27" t="str">
        <f t="shared" si="167"/>
        <v/>
      </c>
      <c r="N873" s="25" t="str">
        <f>IF(I873&lt;&gt;"",SUM($M$10:M873),"")</f>
        <v/>
      </c>
      <c r="O873" s="27" t="str">
        <f t="shared" si="168"/>
        <v/>
      </c>
    </row>
    <row r="874" spans="1:15" x14ac:dyDescent="0.25">
      <c r="A874" s="54" t="str">
        <f t="shared" si="157"/>
        <v/>
      </c>
      <c r="B874" s="6" t="str">
        <f t="shared" si="158"/>
        <v/>
      </c>
      <c r="C874" s="27" t="str">
        <f t="shared" si="159"/>
        <v/>
      </c>
      <c r="D874" s="27" t="str">
        <f t="shared" si="160"/>
        <v/>
      </c>
      <c r="E874" s="27" t="str">
        <f t="shared" si="161"/>
        <v/>
      </c>
      <c r="F874" s="25" t="str">
        <f>IF(A874&lt;&gt;"",SUM($E$10:E874),"")</f>
        <v/>
      </c>
      <c r="G874" s="27" t="str">
        <f t="shared" si="162"/>
        <v/>
      </c>
      <c r="I874" s="54" t="str">
        <f t="shared" si="163"/>
        <v/>
      </c>
      <c r="J874" s="6" t="str">
        <f t="shared" si="164"/>
        <v/>
      </c>
      <c r="K874" s="27" t="str">
        <f t="shared" si="165"/>
        <v/>
      </c>
      <c r="L874" s="27" t="str">
        <f t="shared" si="166"/>
        <v/>
      </c>
      <c r="M874" s="27" t="str">
        <f t="shared" si="167"/>
        <v/>
      </c>
      <c r="N874" s="25" t="str">
        <f>IF(I874&lt;&gt;"",SUM($M$10:M874),"")</f>
        <v/>
      </c>
      <c r="O874" s="27" t="str">
        <f t="shared" si="168"/>
        <v/>
      </c>
    </row>
    <row r="875" spans="1:15" x14ac:dyDescent="0.25">
      <c r="A875" s="54" t="str">
        <f t="shared" si="157"/>
        <v/>
      </c>
      <c r="B875" s="6" t="str">
        <f t="shared" si="158"/>
        <v/>
      </c>
      <c r="C875" s="27" t="str">
        <f t="shared" si="159"/>
        <v/>
      </c>
      <c r="D875" s="27" t="str">
        <f t="shared" si="160"/>
        <v/>
      </c>
      <c r="E875" s="27" t="str">
        <f t="shared" si="161"/>
        <v/>
      </c>
      <c r="F875" s="25" t="str">
        <f>IF(A875&lt;&gt;"",SUM($E$10:E875),"")</f>
        <v/>
      </c>
      <c r="G875" s="27" t="str">
        <f t="shared" si="162"/>
        <v/>
      </c>
      <c r="I875" s="54" t="str">
        <f t="shared" si="163"/>
        <v/>
      </c>
      <c r="J875" s="6" t="str">
        <f t="shared" si="164"/>
        <v/>
      </c>
      <c r="K875" s="27" t="str">
        <f t="shared" si="165"/>
        <v/>
      </c>
      <c r="L875" s="27" t="str">
        <f t="shared" si="166"/>
        <v/>
      </c>
      <c r="M875" s="27" t="str">
        <f t="shared" si="167"/>
        <v/>
      </c>
      <c r="N875" s="25" t="str">
        <f>IF(I875&lt;&gt;"",SUM($M$10:M875),"")</f>
        <v/>
      </c>
      <c r="O875" s="27" t="str">
        <f t="shared" si="168"/>
        <v/>
      </c>
    </row>
    <row r="876" spans="1:15" x14ac:dyDescent="0.25">
      <c r="A876" s="54" t="str">
        <f t="shared" si="157"/>
        <v/>
      </c>
      <c r="B876" s="6" t="str">
        <f t="shared" si="158"/>
        <v/>
      </c>
      <c r="C876" s="27" t="str">
        <f t="shared" si="159"/>
        <v/>
      </c>
      <c r="D876" s="27" t="str">
        <f t="shared" si="160"/>
        <v/>
      </c>
      <c r="E876" s="27" t="str">
        <f t="shared" si="161"/>
        <v/>
      </c>
      <c r="F876" s="25" t="str">
        <f>IF(A876&lt;&gt;"",SUM($E$10:E876),"")</f>
        <v/>
      </c>
      <c r="G876" s="27" t="str">
        <f t="shared" si="162"/>
        <v/>
      </c>
      <c r="I876" s="54" t="str">
        <f t="shared" si="163"/>
        <v/>
      </c>
      <c r="J876" s="6" t="str">
        <f t="shared" si="164"/>
        <v/>
      </c>
      <c r="K876" s="27" t="str">
        <f t="shared" si="165"/>
        <v/>
      </c>
      <c r="L876" s="27" t="str">
        <f t="shared" si="166"/>
        <v/>
      </c>
      <c r="M876" s="27" t="str">
        <f t="shared" si="167"/>
        <v/>
      </c>
      <c r="N876" s="25" t="str">
        <f>IF(I876&lt;&gt;"",SUM($M$10:M876),"")</f>
        <v/>
      </c>
      <c r="O876" s="27" t="str">
        <f t="shared" si="168"/>
        <v/>
      </c>
    </row>
    <row r="877" spans="1:15" x14ac:dyDescent="0.25">
      <c r="A877" s="54" t="str">
        <f t="shared" si="157"/>
        <v/>
      </c>
      <c r="B877" s="6" t="str">
        <f t="shared" si="158"/>
        <v/>
      </c>
      <c r="C877" s="27" t="str">
        <f t="shared" si="159"/>
        <v/>
      </c>
      <c r="D877" s="27" t="str">
        <f t="shared" si="160"/>
        <v/>
      </c>
      <c r="E877" s="27" t="str">
        <f t="shared" si="161"/>
        <v/>
      </c>
      <c r="F877" s="25" t="str">
        <f>IF(A877&lt;&gt;"",SUM($E$10:E877),"")</f>
        <v/>
      </c>
      <c r="G877" s="27" t="str">
        <f t="shared" si="162"/>
        <v/>
      </c>
      <c r="I877" s="54" t="str">
        <f t="shared" si="163"/>
        <v/>
      </c>
      <c r="J877" s="6" t="str">
        <f t="shared" si="164"/>
        <v/>
      </c>
      <c r="K877" s="27" t="str">
        <f t="shared" si="165"/>
        <v/>
      </c>
      <c r="L877" s="27" t="str">
        <f t="shared" si="166"/>
        <v/>
      </c>
      <c r="M877" s="27" t="str">
        <f t="shared" si="167"/>
        <v/>
      </c>
      <c r="N877" s="25" t="str">
        <f>IF(I877&lt;&gt;"",SUM($M$10:M877),"")</f>
        <v/>
      </c>
      <c r="O877" s="27" t="str">
        <f t="shared" si="168"/>
        <v/>
      </c>
    </row>
    <row r="878" spans="1:15" x14ac:dyDescent="0.25">
      <c r="A878" s="54" t="str">
        <f t="shared" si="157"/>
        <v/>
      </c>
      <c r="B878" s="6" t="str">
        <f t="shared" si="158"/>
        <v/>
      </c>
      <c r="C878" s="27" t="str">
        <f t="shared" si="159"/>
        <v/>
      </c>
      <c r="D878" s="27" t="str">
        <f t="shared" si="160"/>
        <v/>
      </c>
      <c r="E878" s="27" t="str">
        <f t="shared" si="161"/>
        <v/>
      </c>
      <c r="F878" s="25" t="str">
        <f>IF(A878&lt;&gt;"",SUM($E$10:E878),"")</f>
        <v/>
      </c>
      <c r="G878" s="27" t="str">
        <f t="shared" si="162"/>
        <v/>
      </c>
      <c r="I878" s="54" t="str">
        <f t="shared" si="163"/>
        <v/>
      </c>
      <c r="J878" s="6" t="str">
        <f t="shared" si="164"/>
        <v/>
      </c>
      <c r="K878" s="27" t="str">
        <f t="shared" si="165"/>
        <v/>
      </c>
      <c r="L878" s="27" t="str">
        <f t="shared" si="166"/>
        <v/>
      </c>
      <c r="M878" s="27" t="str">
        <f t="shared" si="167"/>
        <v/>
      </c>
      <c r="N878" s="25" t="str">
        <f>IF(I878&lt;&gt;"",SUM($M$10:M878),"")</f>
        <v/>
      </c>
      <c r="O878" s="27" t="str">
        <f t="shared" si="168"/>
        <v/>
      </c>
    </row>
    <row r="879" spans="1:15" x14ac:dyDescent="0.25">
      <c r="A879" s="54" t="str">
        <f t="shared" si="157"/>
        <v/>
      </c>
      <c r="B879" s="6" t="str">
        <f t="shared" si="158"/>
        <v/>
      </c>
      <c r="C879" s="27" t="str">
        <f t="shared" si="159"/>
        <v/>
      </c>
      <c r="D879" s="27" t="str">
        <f t="shared" si="160"/>
        <v/>
      </c>
      <c r="E879" s="27" t="str">
        <f t="shared" si="161"/>
        <v/>
      </c>
      <c r="F879" s="25" t="str">
        <f>IF(A879&lt;&gt;"",SUM($E$10:E879),"")</f>
        <v/>
      </c>
      <c r="G879" s="27" t="str">
        <f t="shared" si="162"/>
        <v/>
      </c>
      <c r="I879" s="54" t="str">
        <f t="shared" si="163"/>
        <v/>
      </c>
      <c r="J879" s="6" t="str">
        <f t="shared" si="164"/>
        <v/>
      </c>
      <c r="K879" s="27" t="str">
        <f t="shared" si="165"/>
        <v/>
      </c>
      <c r="L879" s="27" t="str">
        <f t="shared" si="166"/>
        <v/>
      </c>
      <c r="M879" s="27" t="str">
        <f t="shared" si="167"/>
        <v/>
      </c>
      <c r="N879" s="25" t="str">
        <f>IF(I879&lt;&gt;"",SUM($M$10:M879),"")</f>
        <v/>
      </c>
      <c r="O879" s="27" t="str">
        <f t="shared" si="168"/>
        <v/>
      </c>
    </row>
    <row r="880" spans="1:15" x14ac:dyDescent="0.25">
      <c r="A880" s="54" t="str">
        <f t="shared" si="157"/>
        <v/>
      </c>
      <c r="B880" s="6" t="str">
        <f t="shared" si="158"/>
        <v/>
      </c>
      <c r="C880" s="27" t="str">
        <f t="shared" si="159"/>
        <v/>
      </c>
      <c r="D880" s="27" t="str">
        <f t="shared" si="160"/>
        <v/>
      </c>
      <c r="E880" s="27" t="str">
        <f t="shared" si="161"/>
        <v/>
      </c>
      <c r="F880" s="25" t="str">
        <f>IF(A880&lt;&gt;"",SUM($E$10:E880),"")</f>
        <v/>
      </c>
      <c r="G880" s="27" t="str">
        <f t="shared" si="162"/>
        <v/>
      </c>
      <c r="I880" s="54" t="str">
        <f t="shared" si="163"/>
        <v/>
      </c>
      <c r="J880" s="6" t="str">
        <f t="shared" si="164"/>
        <v/>
      </c>
      <c r="K880" s="27" t="str">
        <f t="shared" si="165"/>
        <v/>
      </c>
      <c r="L880" s="27" t="str">
        <f t="shared" si="166"/>
        <v/>
      </c>
      <c r="M880" s="27" t="str">
        <f t="shared" si="167"/>
        <v/>
      </c>
      <c r="N880" s="25" t="str">
        <f>IF(I880&lt;&gt;"",SUM($M$10:M880),"")</f>
        <v/>
      </c>
      <c r="O880" s="27" t="str">
        <f t="shared" si="168"/>
        <v/>
      </c>
    </row>
    <row r="881" spans="1:15" x14ac:dyDescent="0.25">
      <c r="A881" s="54" t="str">
        <f t="shared" si="157"/>
        <v/>
      </c>
      <c r="B881" s="6" t="str">
        <f t="shared" si="158"/>
        <v/>
      </c>
      <c r="C881" s="27" t="str">
        <f t="shared" si="159"/>
        <v/>
      </c>
      <c r="D881" s="27" t="str">
        <f t="shared" si="160"/>
        <v/>
      </c>
      <c r="E881" s="27" t="str">
        <f t="shared" si="161"/>
        <v/>
      </c>
      <c r="F881" s="25" t="str">
        <f>IF(A881&lt;&gt;"",SUM($E$10:E881),"")</f>
        <v/>
      </c>
      <c r="G881" s="27" t="str">
        <f t="shared" si="162"/>
        <v/>
      </c>
      <c r="I881" s="54" t="str">
        <f t="shared" si="163"/>
        <v/>
      </c>
      <c r="J881" s="6" t="str">
        <f t="shared" si="164"/>
        <v/>
      </c>
      <c r="K881" s="27" t="str">
        <f t="shared" si="165"/>
        <v/>
      </c>
      <c r="L881" s="27" t="str">
        <f t="shared" si="166"/>
        <v/>
      </c>
      <c r="M881" s="27" t="str">
        <f t="shared" si="167"/>
        <v/>
      </c>
      <c r="N881" s="25" t="str">
        <f>IF(I881&lt;&gt;"",SUM($M$10:M881),"")</f>
        <v/>
      </c>
      <c r="O881" s="27" t="str">
        <f t="shared" si="168"/>
        <v/>
      </c>
    </row>
    <row r="882" spans="1:15" x14ac:dyDescent="0.25">
      <c r="A882" s="54" t="str">
        <f t="shared" si="157"/>
        <v/>
      </c>
      <c r="B882" s="6" t="str">
        <f t="shared" si="158"/>
        <v/>
      </c>
      <c r="C882" s="27" t="str">
        <f t="shared" si="159"/>
        <v/>
      </c>
      <c r="D882" s="27" t="str">
        <f t="shared" si="160"/>
        <v/>
      </c>
      <c r="E882" s="27" t="str">
        <f t="shared" si="161"/>
        <v/>
      </c>
      <c r="F882" s="25" t="str">
        <f>IF(A882&lt;&gt;"",SUM($E$10:E882),"")</f>
        <v/>
      </c>
      <c r="G882" s="27" t="str">
        <f t="shared" si="162"/>
        <v/>
      </c>
      <c r="I882" s="54" t="str">
        <f t="shared" si="163"/>
        <v/>
      </c>
      <c r="J882" s="6" t="str">
        <f t="shared" si="164"/>
        <v/>
      </c>
      <c r="K882" s="27" t="str">
        <f t="shared" si="165"/>
        <v/>
      </c>
      <c r="L882" s="27" t="str">
        <f t="shared" si="166"/>
        <v/>
      </c>
      <c r="M882" s="27" t="str">
        <f t="shared" si="167"/>
        <v/>
      </c>
      <c r="N882" s="25" t="str">
        <f>IF(I882&lt;&gt;"",SUM($M$10:M882),"")</f>
        <v/>
      </c>
      <c r="O882" s="27" t="str">
        <f t="shared" si="168"/>
        <v/>
      </c>
    </row>
    <row r="883" spans="1:15" x14ac:dyDescent="0.25">
      <c r="A883" s="54" t="str">
        <f t="shared" si="157"/>
        <v/>
      </c>
      <c r="B883" s="6" t="str">
        <f t="shared" si="158"/>
        <v/>
      </c>
      <c r="C883" s="27" t="str">
        <f t="shared" si="159"/>
        <v/>
      </c>
      <c r="D883" s="27" t="str">
        <f t="shared" si="160"/>
        <v/>
      </c>
      <c r="E883" s="27" t="str">
        <f t="shared" si="161"/>
        <v/>
      </c>
      <c r="F883" s="25" t="str">
        <f>IF(A883&lt;&gt;"",SUM($E$10:E883),"")</f>
        <v/>
      </c>
      <c r="G883" s="27" t="str">
        <f t="shared" si="162"/>
        <v/>
      </c>
      <c r="I883" s="54" t="str">
        <f t="shared" si="163"/>
        <v/>
      </c>
      <c r="J883" s="6" t="str">
        <f t="shared" si="164"/>
        <v/>
      </c>
      <c r="K883" s="27" t="str">
        <f t="shared" si="165"/>
        <v/>
      </c>
      <c r="L883" s="27" t="str">
        <f t="shared" si="166"/>
        <v/>
      </c>
      <c r="M883" s="27" t="str">
        <f t="shared" si="167"/>
        <v/>
      </c>
      <c r="N883" s="25" t="str">
        <f>IF(I883&lt;&gt;"",SUM($M$10:M883),"")</f>
        <v/>
      </c>
      <c r="O883" s="27" t="str">
        <f t="shared" si="168"/>
        <v/>
      </c>
    </row>
    <row r="884" spans="1:15" x14ac:dyDescent="0.25">
      <c r="A884" s="54" t="str">
        <f t="shared" si="157"/>
        <v/>
      </c>
      <c r="B884" s="6" t="str">
        <f t="shared" si="158"/>
        <v/>
      </c>
      <c r="C884" s="27" t="str">
        <f t="shared" si="159"/>
        <v/>
      </c>
      <c r="D884" s="27" t="str">
        <f t="shared" si="160"/>
        <v/>
      </c>
      <c r="E884" s="27" t="str">
        <f t="shared" si="161"/>
        <v/>
      </c>
      <c r="F884" s="25" t="str">
        <f>IF(A884&lt;&gt;"",SUM($E$10:E884),"")</f>
        <v/>
      </c>
      <c r="G884" s="27" t="str">
        <f t="shared" si="162"/>
        <v/>
      </c>
      <c r="I884" s="54" t="str">
        <f t="shared" si="163"/>
        <v/>
      </c>
      <c r="J884" s="6" t="str">
        <f t="shared" si="164"/>
        <v/>
      </c>
      <c r="K884" s="27" t="str">
        <f t="shared" si="165"/>
        <v/>
      </c>
      <c r="L884" s="27" t="str">
        <f t="shared" si="166"/>
        <v/>
      </c>
      <c r="M884" s="27" t="str">
        <f t="shared" si="167"/>
        <v/>
      </c>
      <c r="N884" s="25" t="str">
        <f>IF(I884&lt;&gt;"",SUM($M$10:M884),"")</f>
        <v/>
      </c>
      <c r="O884" s="27" t="str">
        <f t="shared" si="168"/>
        <v/>
      </c>
    </row>
    <row r="885" spans="1:15" x14ac:dyDescent="0.25">
      <c r="A885" s="54" t="str">
        <f t="shared" si="157"/>
        <v/>
      </c>
      <c r="B885" s="6" t="str">
        <f t="shared" si="158"/>
        <v/>
      </c>
      <c r="C885" s="27" t="str">
        <f t="shared" si="159"/>
        <v/>
      </c>
      <c r="D885" s="27" t="str">
        <f t="shared" si="160"/>
        <v/>
      </c>
      <c r="E885" s="27" t="str">
        <f t="shared" si="161"/>
        <v/>
      </c>
      <c r="F885" s="25" t="str">
        <f>IF(A885&lt;&gt;"",SUM($E$10:E885),"")</f>
        <v/>
      </c>
      <c r="G885" s="27" t="str">
        <f t="shared" si="162"/>
        <v/>
      </c>
      <c r="I885" s="54" t="str">
        <f t="shared" si="163"/>
        <v/>
      </c>
      <c r="J885" s="6" t="str">
        <f t="shared" si="164"/>
        <v/>
      </c>
      <c r="K885" s="27" t="str">
        <f t="shared" si="165"/>
        <v/>
      </c>
      <c r="L885" s="27" t="str">
        <f t="shared" si="166"/>
        <v/>
      </c>
      <c r="M885" s="27" t="str">
        <f t="shared" si="167"/>
        <v/>
      </c>
      <c r="N885" s="25" t="str">
        <f>IF(I885&lt;&gt;"",SUM($M$10:M885),"")</f>
        <v/>
      </c>
      <c r="O885" s="27" t="str">
        <f t="shared" si="168"/>
        <v/>
      </c>
    </row>
    <row r="886" spans="1:15" x14ac:dyDescent="0.25">
      <c r="A886" s="54" t="str">
        <f t="shared" si="157"/>
        <v/>
      </c>
      <c r="B886" s="6" t="str">
        <f t="shared" si="158"/>
        <v/>
      </c>
      <c r="C886" s="27" t="str">
        <f t="shared" si="159"/>
        <v/>
      </c>
      <c r="D886" s="27" t="str">
        <f t="shared" si="160"/>
        <v/>
      </c>
      <c r="E886" s="27" t="str">
        <f t="shared" si="161"/>
        <v/>
      </c>
      <c r="F886" s="25" t="str">
        <f>IF(A886&lt;&gt;"",SUM($E$10:E886),"")</f>
        <v/>
      </c>
      <c r="G886" s="27" t="str">
        <f t="shared" si="162"/>
        <v/>
      </c>
      <c r="I886" s="54" t="str">
        <f t="shared" si="163"/>
        <v/>
      </c>
      <c r="J886" s="6" t="str">
        <f t="shared" si="164"/>
        <v/>
      </c>
      <c r="K886" s="27" t="str">
        <f t="shared" si="165"/>
        <v/>
      </c>
      <c r="L886" s="27" t="str">
        <f t="shared" si="166"/>
        <v/>
      </c>
      <c r="M886" s="27" t="str">
        <f t="shared" si="167"/>
        <v/>
      </c>
      <c r="N886" s="25" t="str">
        <f>IF(I886&lt;&gt;"",SUM($M$10:M886),"")</f>
        <v/>
      </c>
      <c r="O886" s="27" t="str">
        <f t="shared" si="168"/>
        <v/>
      </c>
    </row>
    <row r="887" spans="1:15" x14ac:dyDescent="0.25">
      <c r="A887" s="54" t="str">
        <f t="shared" si="157"/>
        <v/>
      </c>
      <c r="B887" s="6" t="str">
        <f t="shared" si="158"/>
        <v/>
      </c>
      <c r="C887" s="27" t="str">
        <f t="shared" si="159"/>
        <v/>
      </c>
      <c r="D887" s="27" t="str">
        <f t="shared" si="160"/>
        <v/>
      </c>
      <c r="E887" s="27" t="str">
        <f t="shared" si="161"/>
        <v/>
      </c>
      <c r="F887" s="25" t="str">
        <f>IF(A887&lt;&gt;"",SUM($E$10:E887),"")</f>
        <v/>
      </c>
      <c r="G887" s="27" t="str">
        <f t="shared" si="162"/>
        <v/>
      </c>
      <c r="I887" s="54" t="str">
        <f t="shared" si="163"/>
        <v/>
      </c>
      <c r="J887" s="6" t="str">
        <f t="shared" si="164"/>
        <v/>
      </c>
      <c r="K887" s="27" t="str">
        <f t="shared" si="165"/>
        <v/>
      </c>
      <c r="L887" s="27" t="str">
        <f t="shared" si="166"/>
        <v/>
      </c>
      <c r="M887" s="27" t="str">
        <f t="shared" si="167"/>
        <v/>
      </c>
      <c r="N887" s="25" t="str">
        <f>IF(I887&lt;&gt;"",SUM($M$10:M887),"")</f>
        <v/>
      </c>
      <c r="O887" s="27" t="str">
        <f t="shared" si="168"/>
        <v/>
      </c>
    </row>
    <row r="888" spans="1:15" x14ac:dyDescent="0.25">
      <c r="A888" s="54" t="str">
        <f t="shared" si="157"/>
        <v/>
      </c>
      <c r="B888" s="6" t="str">
        <f t="shared" si="158"/>
        <v/>
      </c>
      <c r="C888" s="27" t="str">
        <f t="shared" si="159"/>
        <v/>
      </c>
      <c r="D888" s="27" t="str">
        <f t="shared" si="160"/>
        <v/>
      </c>
      <c r="E888" s="27" t="str">
        <f t="shared" si="161"/>
        <v/>
      </c>
      <c r="F888" s="25" t="str">
        <f>IF(A888&lt;&gt;"",SUM($E$10:E888),"")</f>
        <v/>
      </c>
      <c r="G888" s="27" t="str">
        <f t="shared" si="162"/>
        <v/>
      </c>
      <c r="I888" s="54" t="str">
        <f t="shared" si="163"/>
        <v/>
      </c>
      <c r="J888" s="6" t="str">
        <f t="shared" si="164"/>
        <v/>
      </c>
      <c r="K888" s="27" t="str">
        <f t="shared" si="165"/>
        <v/>
      </c>
      <c r="L888" s="27" t="str">
        <f t="shared" si="166"/>
        <v/>
      </c>
      <c r="M888" s="27" t="str">
        <f t="shared" si="167"/>
        <v/>
      </c>
      <c r="N888" s="25" t="str">
        <f>IF(I888&lt;&gt;"",SUM($M$10:M888),"")</f>
        <v/>
      </c>
      <c r="O888" s="27" t="str">
        <f t="shared" si="168"/>
        <v/>
      </c>
    </row>
    <row r="889" spans="1:15" x14ac:dyDescent="0.25">
      <c r="A889" s="54" t="str">
        <f t="shared" si="157"/>
        <v/>
      </c>
      <c r="B889" s="6" t="str">
        <f t="shared" si="158"/>
        <v/>
      </c>
      <c r="C889" s="27" t="str">
        <f t="shared" si="159"/>
        <v/>
      </c>
      <c r="D889" s="27" t="str">
        <f t="shared" si="160"/>
        <v/>
      </c>
      <c r="E889" s="27" t="str">
        <f t="shared" si="161"/>
        <v/>
      </c>
      <c r="F889" s="25" t="str">
        <f>IF(A889&lt;&gt;"",SUM($E$10:E889),"")</f>
        <v/>
      </c>
      <c r="G889" s="27" t="str">
        <f t="shared" si="162"/>
        <v/>
      </c>
      <c r="I889" s="54" t="str">
        <f t="shared" si="163"/>
        <v/>
      </c>
      <c r="J889" s="6" t="str">
        <f t="shared" si="164"/>
        <v/>
      </c>
      <c r="K889" s="27" t="str">
        <f t="shared" si="165"/>
        <v/>
      </c>
      <c r="L889" s="27" t="str">
        <f t="shared" si="166"/>
        <v/>
      </c>
      <c r="M889" s="27" t="str">
        <f t="shared" si="167"/>
        <v/>
      </c>
      <c r="N889" s="25" t="str">
        <f>IF(I889&lt;&gt;"",SUM($M$10:M889),"")</f>
        <v/>
      </c>
      <c r="O889" s="27" t="str">
        <f t="shared" si="168"/>
        <v/>
      </c>
    </row>
    <row r="890" spans="1:15" x14ac:dyDescent="0.25">
      <c r="A890" s="54" t="str">
        <f t="shared" si="157"/>
        <v/>
      </c>
      <c r="B890" s="6" t="str">
        <f t="shared" si="158"/>
        <v/>
      </c>
      <c r="C890" s="27" t="str">
        <f t="shared" si="159"/>
        <v/>
      </c>
      <c r="D890" s="27" t="str">
        <f t="shared" si="160"/>
        <v/>
      </c>
      <c r="E890" s="27" t="str">
        <f t="shared" si="161"/>
        <v/>
      </c>
      <c r="F890" s="25" t="str">
        <f>IF(A890&lt;&gt;"",SUM($E$10:E890),"")</f>
        <v/>
      </c>
      <c r="G890" s="27" t="str">
        <f t="shared" si="162"/>
        <v/>
      </c>
      <c r="I890" s="54" t="str">
        <f t="shared" si="163"/>
        <v/>
      </c>
      <c r="J890" s="6" t="str">
        <f t="shared" si="164"/>
        <v/>
      </c>
      <c r="K890" s="27" t="str">
        <f t="shared" si="165"/>
        <v/>
      </c>
      <c r="L890" s="27" t="str">
        <f t="shared" si="166"/>
        <v/>
      </c>
      <c r="M890" s="27" t="str">
        <f t="shared" si="167"/>
        <v/>
      </c>
      <c r="N890" s="25" t="str">
        <f>IF(I890&lt;&gt;"",SUM($M$10:M890),"")</f>
        <v/>
      </c>
      <c r="O890" s="27" t="str">
        <f t="shared" si="168"/>
        <v/>
      </c>
    </row>
    <row r="891" spans="1:15" x14ac:dyDescent="0.25">
      <c r="A891" s="54" t="str">
        <f t="shared" si="157"/>
        <v/>
      </c>
      <c r="B891" s="6" t="str">
        <f t="shared" si="158"/>
        <v/>
      </c>
      <c r="C891" s="27" t="str">
        <f t="shared" si="159"/>
        <v/>
      </c>
      <c r="D891" s="27" t="str">
        <f t="shared" si="160"/>
        <v/>
      </c>
      <c r="E891" s="27" t="str">
        <f t="shared" si="161"/>
        <v/>
      </c>
      <c r="F891" s="25" t="str">
        <f>IF(A891&lt;&gt;"",SUM($E$10:E891),"")</f>
        <v/>
      </c>
      <c r="G891" s="27" t="str">
        <f t="shared" si="162"/>
        <v/>
      </c>
      <c r="I891" s="54" t="str">
        <f t="shared" si="163"/>
        <v/>
      </c>
      <c r="J891" s="6" t="str">
        <f t="shared" si="164"/>
        <v/>
      </c>
      <c r="K891" s="27" t="str">
        <f t="shared" si="165"/>
        <v/>
      </c>
      <c r="L891" s="27" t="str">
        <f t="shared" si="166"/>
        <v/>
      </c>
      <c r="M891" s="27" t="str">
        <f t="shared" si="167"/>
        <v/>
      </c>
      <c r="N891" s="25" t="str">
        <f>IF(I891&lt;&gt;"",SUM($M$10:M891),"")</f>
        <v/>
      </c>
      <c r="O891" s="27" t="str">
        <f t="shared" si="168"/>
        <v/>
      </c>
    </row>
    <row r="892" spans="1:15" x14ac:dyDescent="0.25">
      <c r="A892" s="54" t="str">
        <f t="shared" si="157"/>
        <v/>
      </c>
      <c r="B892" s="6" t="str">
        <f t="shared" si="158"/>
        <v/>
      </c>
      <c r="C892" s="27" t="str">
        <f t="shared" si="159"/>
        <v/>
      </c>
      <c r="D892" s="27" t="str">
        <f t="shared" si="160"/>
        <v/>
      </c>
      <c r="E892" s="27" t="str">
        <f t="shared" si="161"/>
        <v/>
      </c>
      <c r="F892" s="25" t="str">
        <f>IF(A892&lt;&gt;"",SUM($E$10:E892),"")</f>
        <v/>
      </c>
      <c r="G892" s="27" t="str">
        <f t="shared" si="162"/>
        <v/>
      </c>
      <c r="I892" s="54" t="str">
        <f t="shared" si="163"/>
        <v/>
      </c>
      <c r="J892" s="6" t="str">
        <f t="shared" si="164"/>
        <v/>
      </c>
      <c r="K892" s="27" t="str">
        <f t="shared" si="165"/>
        <v/>
      </c>
      <c r="L892" s="27" t="str">
        <f t="shared" si="166"/>
        <v/>
      </c>
      <c r="M892" s="27" t="str">
        <f t="shared" si="167"/>
        <v/>
      </c>
      <c r="N892" s="25" t="str">
        <f>IF(I892&lt;&gt;"",SUM($M$10:M892),"")</f>
        <v/>
      </c>
      <c r="O892" s="27" t="str">
        <f t="shared" si="168"/>
        <v/>
      </c>
    </row>
    <row r="893" spans="1:15" x14ac:dyDescent="0.25">
      <c r="A893" s="54" t="str">
        <f t="shared" si="157"/>
        <v/>
      </c>
      <c r="B893" s="6" t="str">
        <f t="shared" si="158"/>
        <v/>
      </c>
      <c r="C893" s="27" t="str">
        <f t="shared" si="159"/>
        <v/>
      </c>
      <c r="D893" s="27" t="str">
        <f t="shared" si="160"/>
        <v/>
      </c>
      <c r="E893" s="27" t="str">
        <f t="shared" si="161"/>
        <v/>
      </c>
      <c r="F893" s="25" t="str">
        <f>IF(A893&lt;&gt;"",SUM($E$10:E893),"")</f>
        <v/>
      </c>
      <c r="G893" s="27" t="str">
        <f t="shared" si="162"/>
        <v/>
      </c>
      <c r="I893" s="54" t="str">
        <f t="shared" si="163"/>
        <v/>
      </c>
      <c r="J893" s="6" t="str">
        <f t="shared" si="164"/>
        <v/>
      </c>
      <c r="K893" s="27" t="str">
        <f t="shared" si="165"/>
        <v/>
      </c>
      <c r="L893" s="27" t="str">
        <f t="shared" si="166"/>
        <v/>
      </c>
      <c r="M893" s="27" t="str">
        <f t="shared" si="167"/>
        <v/>
      </c>
      <c r="N893" s="25" t="str">
        <f>IF(I893&lt;&gt;"",SUM($M$10:M893),"")</f>
        <v/>
      </c>
      <c r="O893" s="27" t="str">
        <f t="shared" si="168"/>
        <v/>
      </c>
    </row>
    <row r="894" spans="1:15" x14ac:dyDescent="0.25">
      <c r="A894" s="54" t="str">
        <f t="shared" si="157"/>
        <v/>
      </c>
      <c r="B894" s="6" t="str">
        <f t="shared" si="158"/>
        <v/>
      </c>
      <c r="C894" s="27" t="str">
        <f t="shared" si="159"/>
        <v/>
      </c>
      <c r="D894" s="27" t="str">
        <f t="shared" si="160"/>
        <v/>
      </c>
      <c r="E894" s="27" t="str">
        <f t="shared" si="161"/>
        <v/>
      </c>
      <c r="F894" s="25" t="str">
        <f>IF(A894&lt;&gt;"",SUM($E$10:E894),"")</f>
        <v/>
      </c>
      <c r="G894" s="27" t="str">
        <f t="shared" si="162"/>
        <v/>
      </c>
      <c r="I894" s="54" t="str">
        <f t="shared" si="163"/>
        <v/>
      </c>
      <c r="J894" s="6" t="str">
        <f t="shared" si="164"/>
        <v/>
      </c>
      <c r="K894" s="27" t="str">
        <f t="shared" si="165"/>
        <v/>
      </c>
      <c r="L894" s="27" t="str">
        <f t="shared" si="166"/>
        <v/>
      </c>
      <c r="M894" s="27" t="str">
        <f t="shared" si="167"/>
        <v/>
      </c>
      <c r="N894" s="25" t="str">
        <f>IF(I894&lt;&gt;"",SUM($M$10:M894),"")</f>
        <v/>
      </c>
      <c r="O894" s="27" t="str">
        <f t="shared" si="168"/>
        <v/>
      </c>
    </row>
    <row r="895" spans="1:15" x14ac:dyDescent="0.25">
      <c r="A895" s="54" t="str">
        <f t="shared" si="157"/>
        <v/>
      </c>
      <c r="B895" s="6" t="str">
        <f t="shared" si="158"/>
        <v/>
      </c>
      <c r="C895" s="27" t="str">
        <f t="shared" si="159"/>
        <v/>
      </c>
      <c r="D895" s="27" t="str">
        <f t="shared" si="160"/>
        <v/>
      </c>
      <c r="E895" s="27" t="str">
        <f t="shared" si="161"/>
        <v/>
      </c>
      <c r="F895" s="25" t="str">
        <f>IF(A895&lt;&gt;"",SUM($E$10:E895),"")</f>
        <v/>
      </c>
      <c r="G895" s="27" t="str">
        <f t="shared" si="162"/>
        <v/>
      </c>
      <c r="I895" s="54" t="str">
        <f t="shared" si="163"/>
        <v/>
      </c>
      <c r="J895" s="6" t="str">
        <f t="shared" si="164"/>
        <v/>
      </c>
      <c r="K895" s="27" t="str">
        <f t="shared" si="165"/>
        <v/>
      </c>
      <c r="L895" s="27" t="str">
        <f t="shared" si="166"/>
        <v/>
      </c>
      <c r="M895" s="27" t="str">
        <f t="shared" si="167"/>
        <v/>
      </c>
      <c r="N895" s="25" t="str">
        <f>IF(I895&lt;&gt;"",SUM($M$10:M895),"")</f>
        <v/>
      </c>
      <c r="O895" s="27" t="str">
        <f t="shared" si="168"/>
        <v/>
      </c>
    </row>
    <row r="896" spans="1:15" x14ac:dyDescent="0.25">
      <c r="A896" s="54" t="str">
        <f t="shared" si="157"/>
        <v/>
      </c>
      <c r="B896" s="6" t="str">
        <f t="shared" si="158"/>
        <v/>
      </c>
      <c r="C896" s="27" t="str">
        <f t="shared" si="159"/>
        <v/>
      </c>
      <c r="D896" s="27" t="str">
        <f t="shared" si="160"/>
        <v/>
      </c>
      <c r="E896" s="27" t="str">
        <f t="shared" si="161"/>
        <v/>
      </c>
      <c r="F896" s="25" t="str">
        <f>IF(A896&lt;&gt;"",SUM($E$10:E896),"")</f>
        <v/>
      </c>
      <c r="G896" s="27" t="str">
        <f t="shared" si="162"/>
        <v/>
      </c>
      <c r="I896" s="54" t="str">
        <f t="shared" si="163"/>
        <v/>
      </c>
      <c r="J896" s="6" t="str">
        <f t="shared" si="164"/>
        <v/>
      </c>
      <c r="K896" s="27" t="str">
        <f t="shared" si="165"/>
        <v/>
      </c>
      <c r="L896" s="27" t="str">
        <f t="shared" si="166"/>
        <v/>
      </c>
      <c r="M896" s="27" t="str">
        <f t="shared" si="167"/>
        <v/>
      </c>
      <c r="N896" s="25" t="str">
        <f>IF(I896&lt;&gt;"",SUM($M$10:M896),"")</f>
        <v/>
      </c>
      <c r="O896" s="27" t="str">
        <f t="shared" si="168"/>
        <v/>
      </c>
    </row>
    <row r="897" spans="1:15" x14ac:dyDescent="0.25">
      <c r="A897" s="54" t="str">
        <f t="shared" si="157"/>
        <v/>
      </c>
      <c r="B897" s="6" t="str">
        <f t="shared" si="158"/>
        <v/>
      </c>
      <c r="C897" s="27" t="str">
        <f t="shared" si="159"/>
        <v/>
      </c>
      <c r="D897" s="27" t="str">
        <f t="shared" si="160"/>
        <v/>
      </c>
      <c r="E897" s="27" t="str">
        <f t="shared" si="161"/>
        <v/>
      </c>
      <c r="F897" s="25" t="str">
        <f>IF(A897&lt;&gt;"",SUM($E$10:E897),"")</f>
        <v/>
      </c>
      <c r="G897" s="27" t="str">
        <f t="shared" si="162"/>
        <v/>
      </c>
      <c r="I897" s="54" t="str">
        <f t="shared" si="163"/>
        <v/>
      </c>
      <c r="J897" s="6" t="str">
        <f t="shared" si="164"/>
        <v/>
      </c>
      <c r="K897" s="27" t="str">
        <f t="shared" si="165"/>
        <v/>
      </c>
      <c r="L897" s="27" t="str">
        <f t="shared" si="166"/>
        <v/>
      </c>
      <c r="M897" s="27" t="str">
        <f t="shared" si="167"/>
        <v/>
      </c>
      <c r="N897" s="25" t="str">
        <f>IF(I897&lt;&gt;"",SUM($M$10:M897),"")</f>
        <v/>
      </c>
      <c r="O897" s="27" t="str">
        <f t="shared" si="168"/>
        <v/>
      </c>
    </row>
    <row r="898" spans="1:15" x14ac:dyDescent="0.25">
      <c r="A898" s="54" t="str">
        <f t="shared" si="157"/>
        <v/>
      </c>
      <c r="B898" s="6" t="str">
        <f t="shared" si="158"/>
        <v/>
      </c>
      <c r="C898" s="27" t="str">
        <f t="shared" si="159"/>
        <v/>
      </c>
      <c r="D898" s="27" t="str">
        <f t="shared" si="160"/>
        <v/>
      </c>
      <c r="E898" s="27" t="str">
        <f t="shared" si="161"/>
        <v/>
      </c>
      <c r="F898" s="25" t="str">
        <f>IF(A898&lt;&gt;"",SUM($E$10:E898),"")</f>
        <v/>
      </c>
      <c r="G898" s="27" t="str">
        <f t="shared" si="162"/>
        <v/>
      </c>
      <c r="I898" s="54" t="str">
        <f t="shared" si="163"/>
        <v/>
      </c>
      <c r="J898" s="6" t="str">
        <f t="shared" si="164"/>
        <v/>
      </c>
      <c r="K898" s="27" t="str">
        <f t="shared" si="165"/>
        <v/>
      </c>
      <c r="L898" s="27" t="str">
        <f t="shared" si="166"/>
        <v/>
      </c>
      <c r="M898" s="27" t="str">
        <f t="shared" si="167"/>
        <v/>
      </c>
      <c r="N898" s="25" t="str">
        <f>IF(I898&lt;&gt;"",SUM($M$10:M898),"")</f>
        <v/>
      </c>
      <c r="O898" s="27" t="str">
        <f t="shared" si="168"/>
        <v/>
      </c>
    </row>
    <row r="899" spans="1:15" x14ac:dyDescent="0.25">
      <c r="A899" s="54" t="str">
        <f t="shared" si="157"/>
        <v/>
      </c>
      <c r="B899" s="6" t="str">
        <f t="shared" si="158"/>
        <v/>
      </c>
      <c r="C899" s="27" t="str">
        <f t="shared" si="159"/>
        <v/>
      </c>
      <c r="D899" s="27" t="str">
        <f t="shared" si="160"/>
        <v/>
      </c>
      <c r="E899" s="27" t="str">
        <f t="shared" si="161"/>
        <v/>
      </c>
      <c r="F899" s="25" t="str">
        <f>IF(A899&lt;&gt;"",SUM($E$10:E899),"")</f>
        <v/>
      </c>
      <c r="G899" s="27" t="str">
        <f t="shared" si="162"/>
        <v/>
      </c>
      <c r="I899" s="54" t="str">
        <f t="shared" si="163"/>
        <v/>
      </c>
      <c r="J899" s="6" t="str">
        <f t="shared" si="164"/>
        <v/>
      </c>
      <c r="K899" s="27" t="str">
        <f t="shared" si="165"/>
        <v/>
      </c>
      <c r="L899" s="27" t="str">
        <f t="shared" si="166"/>
        <v/>
      </c>
      <c r="M899" s="27" t="str">
        <f t="shared" si="167"/>
        <v/>
      </c>
      <c r="N899" s="25" t="str">
        <f>IF(I899&lt;&gt;"",SUM($M$10:M899),"")</f>
        <v/>
      </c>
      <c r="O899" s="27" t="str">
        <f t="shared" si="168"/>
        <v/>
      </c>
    </row>
    <row r="900" spans="1:15" x14ac:dyDescent="0.25">
      <c r="A900" s="54" t="str">
        <f t="shared" si="157"/>
        <v/>
      </c>
      <c r="B900" s="6" t="str">
        <f t="shared" si="158"/>
        <v/>
      </c>
      <c r="C900" s="27" t="str">
        <f t="shared" si="159"/>
        <v/>
      </c>
      <c r="D900" s="27" t="str">
        <f t="shared" si="160"/>
        <v/>
      </c>
      <c r="E900" s="27" t="str">
        <f t="shared" si="161"/>
        <v/>
      </c>
      <c r="F900" s="25" t="str">
        <f>IF(A900&lt;&gt;"",SUM($E$10:E900),"")</f>
        <v/>
      </c>
      <c r="G900" s="27" t="str">
        <f t="shared" si="162"/>
        <v/>
      </c>
      <c r="I900" s="54" t="str">
        <f t="shared" si="163"/>
        <v/>
      </c>
      <c r="J900" s="6" t="str">
        <f t="shared" si="164"/>
        <v/>
      </c>
      <c r="K900" s="27" t="str">
        <f t="shared" si="165"/>
        <v/>
      </c>
      <c r="L900" s="27" t="str">
        <f t="shared" si="166"/>
        <v/>
      </c>
      <c r="M900" s="27" t="str">
        <f t="shared" si="167"/>
        <v/>
      </c>
      <c r="N900" s="25" t="str">
        <f>IF(I900&lt;&gt;"",SUM($M$10:M900),"")</f>
        <v/>
      </c>
      <c r="O900" s="27" t="str">
        <f t="shared" si="168"/>
        <v/>
      </c>
    </row>
    <row r="901" spans="1:15" x14ac:dyDescent="0.25">
      <c r="A901" s="54" t="str">
        <f t="shared" si="157"/>
        <v/>
      </c>
      <c r="B901" s="6" t="str">
        <f t="shared" si="158"/>
        <v/>
      </c>
      <c r="C901" s="27" t="str">
        <f t="shared" si="159"/>
        <v/>
      </c>
      <c r="D901" s="27" t="str">
        <f t="shared" si="160"/>
        <v/>
      </c>
      <c r="E901" s="27" t="str">
        <f t="shared" si="161"/>
        <v/>
      </c>
      <c r="F901" s="25" t="str">
        <f>IF(A901&lt;&gt;"",SUM($E$10:E901),"")</f>
        <v/>
      </c>
      <c r="G901" s="27" t="str">
        <f t="shared" si="162"/>
        <v/>
      </c>
      <c r="I901" s="54" t="str">
        <f t="shared" si="163"/>
        <v/>
      </c>
      <c r="J901" s="6" t="str">
        <f t="shared" si="164"/>
        <v/>
      </c>
      <c r="K901" s="27" t="str">
        <f t="shared" si="165"/>
        <v/>
      </c>
      <c r="L901" s="27" t="str">
        <f t="shared" si="166"/>
        <v/>
      </c>
      <c r="M901" s="27" t="str">
        <f t="shared" si="167"/>
        <v/>
      </c>
      <c r="N901" s="25" t="str">
        <f>IF(I901&lt;&gt;"",SUM($M$10:M901),"")</f>
        <v/>
      </c>
      <c r="O901" s="27" t="str">
        <f t="shared" si="168"/>
        <v/>
      </c>
    </row>
    <row r="902" spans="1:15" x14ac:dyDescent="0.25">
      <c r="A902" s="54" t="str">
        <f t="shared" si="157"/>
        <v/>
      </c>
      <c r="B902" s="6" t="str">
        <f t="shared" si="158"/>
        <v/>
      </c>
      <c r="C902" s="27" t="str">
        <f t="shared" si="159"/>
        <v/>
      </c>
      <c r="D902" s="27" t="str">
        <f t="shared" si="160"/>
        <v/>
      </c>
      <c r="E902" s="27" t="str">
        <f t="shared" si="161"/>
        <v/>
      </c>
      <c r="F902" s="25" t="str">
        <f>IF(A902&lt;&gt;"",SUM($E$10:E902),"")</f>
        <v/>
      </c>
      <c r="G902" s="27" t="str">
        <f t="shared" si="162"/>
        <v/>
      </c>
      <c r="I902" s="54" t="str">
        <f t="shared" si="163"/>
        <v/>
      </c>
      <c r="J902" s="6" t="str">
        <f t="shared" si="164"/>
        <v/>
      </c>
      <c r="K902" s="27" t="str">
        <f t="shared" si="165"/>
        <v/>
      </c>
      <c r="L902" s="27" t="str">
        <f t="shared" si="166"/>
        <v/>
      </c>
      <c r="M902" s="27" t="str">
        <f t="shared" si="167"/>
        <v/>
      </c>
      <c r="N902" s="25" t="str">
        <f>IF(I902&lt;&gt;"",SUM($M$10:M902),"")</f>
        <v/>
      </c>
      <c r="O902" s="27" t="str">
        <f t="shared" si="168"/>
        <v/>
      </c>
    </row>
    <row r="903" spans="1:15" x14ac:dyDescent="0.25">
      <c r="A903" s="54" t="str">
        <f t="shared" si="157"/>
        <v/>
      </c>
      <c r="B903" s="6" t="str">
        <f t="shared" si="158"/>
        <v/>
      </c>
      <c r="C903" s="27" t="str">
        <f t="shared" si="159"/>
        <v/>
      </c>
      <c r="D903" s="27" t="str">
        <f t="shared" si="160"/>
        <v/>
      </c>
      <c r="E903" s="27" t="str">
        <f t="shared" si="161"/>
        <v/>
      </c>
      <c r="F903" s="25" t="str">
        <f>IF(A903&lt;&gt;"",SUM($E$10:E903),"")</f>
        <v/>
      </c>
      <c r="G903" s="27" t="str">
        <f t="shared" si="162"/>
        <v/>
      </c>
      <c r="I903" s="54" t="str">
        <f t="shared" si="163"/>
        <v/>
      </c>
      <c r="J903" s="6" t="str">
        <f t="shared" si="164"/>
        <v/>
      </c>
      <c r="K903" s="27" t="str">
        <f t="shared" si="165"/>
        <v/>
      </c>
      <c r="L903" s="27" t="str">
        <f t="shared" si="166"/>
        <v/>
      </c>
      <c r="M903" s="27" t="str">
        <f t="shared" si="167"/>
        <v/>
      </c>
      <c r="N903" s="25" t="str">
        <f>IF(I903&lt;&gt;"",SUM($M$10:M903),"")</f>
        <v/>
      </c>
      <c r="O903" s="27" t="str">
        <f t="shared" si="168"/>
        <v/>
      </c>
    </row>
    <row r="904" spans="1:15" x14ac:dyDescent="0.25">
      <c r="A904" s="54" t="str">
        <f t="shared" si="157"/>
        <v/>
      </c>
      <c r="B904" s="6" t="str">
        <f t="shared" si="158"/>
        <v/>
      </c>
      <c r="C904" s="27" t="str">
        <f t="shared" si="159"/>
        <v/>
      </c>
      <c r="D904" s="27" t="str">
        <f t="shared" si="160"/>
        <v/>
      </c>
      <c r="E904" s="27" t="str">
        <f t="shared" si="161"/>
        <v/>
      </c>
      <c r="F904" s="25" t="str">
        <f>IF(A904&lt;&gt;"",SUM($E$10:E904),"")</f>
        <v/>
      </c>
      <c r="G904" s="27" t="str">
        <f t="shared" si="162"/>
        <v/>
      </c>
      <c r="I904" s="54" t="str">
        <f t="shared" si="163"/>
        <v/>
      </c>
      <c r="J904" s="6" t="str">
        <f t="shared" si="164"/>
        <v/>
      </c>
      <c r="K904" s="27" t="str">
        <f t="shared" si="165"/>
        <v/>
      </c>
      <c r="L904" s="27" t="str">
        <f t="shared" si="166"/>
        <v/>
      </c>
      <c r="M904" s="27" t="str">
        <f t="shared" si="167"/>
        <v/>
      </c>
      <c r="N904" s="25" t="str">
        <f>IF(I904&lt;&gt;"",SUM($M$10:M904),"")</f>
        <v/>
      </c>
      <c r="O904" s="27" t="str">
        <f t="shared" si="168"/>
        <v/>
      </c>
    </row>
    <row r="905" spans="1:15" x14ac:dyDescent="0.25">
      <c r="A905" s="54" t="str">
        <f t="shared" si="157"/>
        <v/>
      </c>
      <c r="B905" s="6" t="str">
        <f t="shared" si="158"/>
        <v/>
      </c>
      <c r="C905" s="27" t="str">
        <f t="shared" si="159"/>
        <v/>
      </c>
      <c r="D905" s="27" t="str">
        <f t="shared" si="160"/>
        <v/>
      </c>
      <c r="E905" s="27" t="str">
        <f t="shared" si="161"/>
        <v/>
      </c>
      <c r="F905" s="25" t="str">
        <f>IF(A905&lt;&gt;"",SUM($E$10:E905),"")</f>
        <v/>
      </c>
      <c r="G905" s="27" t="str">
        <f t="shared" si="162"/>
        <v/>
      </c>
      <c r="I905" s="54" t="str">
        <f t="shared" si="163"/>
        <v/>
      </c>
      <c r="J905" s="6" t="str">
        <f t="shared" si="164"/>
        <v/>
      </c>
      <c r="K905" s="27" t="str">
        <f t="shared" si="165"/>
        <v/>
      </c>
      <c r="L905" s="27" t="str">
        <f t="shared" si="166"/>
        <v/>
      </c>
      <c r="M905" s="27" t="str">
        <f t="shared" si="167"/>
        <v/>
      </c>
      <c r="N905" s="25" t="str">
        <f>IF(I905&lt;&gt;"",SUM($M$10:M905),"")</f>
        <v/>
      </c>
      <c r="O905" s="27" t="str">
        <f t="shared" si="168"/>
        <v/>
      </c>
    </row>
    <row r="906" spans="1:15" x14ac:dyDescent="0.25">
      <c r="A906" s="54" t="str">
        <f t="shared" si="157"/>
        <v/>
      </c>
      <c r="B906" s="6" t="str">
        <f t="shared" si="158"/>
        <v/>
      </c>
      <c r="C906" s="27" t="str">
        <f t="shared" si="159"/>
        <v/>
      </c>
      <c r="D906" s="27" t="str">
        <f t="shared" si="160"/>
        <v/>
      </c>
      <c r="E906" s="27" t="str">
        <f t="shared" si="161"/>
        <v/>
      </c>
      <c r="F906" s="25" t="str">
        <f>IF(A906&lt;&gt;"",SUM($E$10:E906),"")</f>
        <v/>
      </c>
      <c r="G906" s="27" t="str">
        <f t="shared" si="162"/>
        <v/>
      </c>
      <c r="I906" s="54" t="str">
        <f t="shared" si="163"/>
        <v/>
      </c>
      <c r="J906" s="6" t="str">
        <f t="shared" si="164"/>
        <v/>
      </c>
      <c r="K906" s="27" t="str">
        <f t="shared" si="165"/>
        <v/>
      </c>
      <c r="L906" s="27" t="str">
        <f t="shared" si="166"/>
        <v/>
      </c>
      <c r="M906" s="27" t="str">
        <f t="shared" si="167"/>
        <v/>
      </c>
      <c r="N906" s="25" t="str">
        <f>IF(I906&lt;&gt;"",SUM($M$10:M906),"")</f>
        <v/>
      </c>
      <c r="O906" s="27" t="str">
        <f t="shared" si="168"/>
        <v/>
      </c>
    </row>
    <row r="907" spans="1:15" x14ac:dyDescent="0.25">
      <c r="A907" s="54" t="str">
        <f t="shared" si="157"/>
        <v/>
      </c>
      <c r="B907" s="6" t="str">
        <f t="shared" si="158"/>
        <v/>
      </c>
      <c r="C907" s="27" t="str">
        <f t="shared" si="159"/>
        <v/>
      </c>
      <c r="D907" s="27" t="str">
        <f t="shared" si="160"/>
        <v/>
      </c>
      <c r="E907" s="27" t="str">
        <f t="shared" si="161"/>
        <v/>
      </c>
      <c r="F907" s="25" t="str">
        <f>IF(A907&lt;&gt;"",SUM($E$10:E907),"")</f>
        <v/>
      </c>
      <c r="G907" s="27" t="str">
        <f t="shared" si="162"/>
        <v/>
      </c>
      <c r="I907" s="54" t="str">
        <f t="shared" si="163"/>
        <v/>
      </c>
      <c r="J907" s="6" t="str">
        <f t="shared" si="164"/>
        <v/>
      </c>
      <c r="K907" s="27" t="str">
        <f t="shared" si="165"/>
        <v/>
      </c>
      <c r="L907" s="27" t="str">
        <f t="shared" si="166"/>
        <v/>
      </c>
      <c r="M907" s="27" t="str">
        <f t="shared" si="167"/>
        <v/>
      </c>
      <c r="N907" s="25" t="str">
        <f>IF(I907&lt;&gt;"",SUM($M$10:M907),"")</f>
        <v/>
      </c>
      <c r="O907" s="27" t="str">
        <f t="shared" si="168"/>
        <v/>
      </c>
    </row>
    <row r="908" spans="1:15" x14ac:dyDescent="0.25">
      <c r="A908" s="54" t="str">
        <f t="shared" ref="A908:A971" si="169">IF(A907&lt;$G$4,A907+1,"")</f>
        <v/>
      </c>
      <c r="B908" s="6" t="str">
        <f t="shared" ref="B908:B971" si="170">IF(A908&lt;&gt;"",EDATE($C$7,A908*12/$G$3),"")</f>
        <v/>
      </c>
      <c r="C908" s="27" t="str">
        <f t="shared" ref="C908:C971" si="171">IF(A908&lt;&gt;"",$G$5,"")</f>
        <v/>
      </c>
      <c r="D908" s="27" t="str">
        <f t="shared" ref="D908:D971" si="172">IF(A908&lt;&gt;"",G907*$G$6,"")</f>
        <v/>
      </c>
      <c r="E908" s="27" t="str">
        <f t="shared" ref="E908:E971" si="173">IF(A908&lt;&gt;"",C908-D908,"")</f>
        <v/>
      </c>
      <c r="F908" s="25" t="str">
        <f>IF(A908&lt;&gt;"",SUM($E$10:E908),"")</f>
        <v/>
      </c>
      <c r="G908" s="27" t="str">
        <f t="shared" ref="G908:G971" si="174">IF(A908&lt;&gt;"",$C$3-F908,"")</f>
        <v/>
      </c>
      <c r="I908" s="54" t="str">
        <f t="shared" ref="I908:I971" si="175">IF(I907&lt;$G$4,I907+1,"")</f>
        <v/>
      </c>
      <c r="J908" s="6" t="str">
        <f t="shared" ref="J908:J971" si="176">IF(I908&lt;&gt;"",EDATE($C$7,I908*12/$G$3),"")</f>
        <v/>
      </c>
      <c r="K908" s="27" t="str">
        <f t="shared" ref="K908:K971" si="177">C908</f>
        <v/>
      </c>
      <c r="L908" s="27" t="str">
        <f t="shared" ref="L908:L971" si="178">IF(I908&lt;&gt;"",O907*$O$6,"")</f>
        <v/>
      </c>
      <c r="M908" s="27" t="str">
        <f t="shared" ref="M908:M971" si="179">IF(I908&lt;&gt;"",K908-L908,"")</f>
        <v/>
      </c>
      <c r="N908" s="25" t="str">
        <f>IF(I908&lt;&gt;"",SUM($M$10:M908),"")</f>
        <v/>
      </c>
      <c r="O908" s="27" t="str">
        <f t="shared" ref="O908:O971" si="180">IF(I908&lt;&gt;"",O907-M908,"")</f>
        <v/>
      </c>
    </row>
    <row r="909" spans="1:15" x14ac:dyDescent="0.25">
      <c r="A909" s="54" t="str">
        <f t="shared" si="169"/>
        <v/>
      </c>
      <c r="B909" s="6" t="str">
        <f t="shared" si="170"/>
        <v/>
      </c>
      <c r="C909" s="27" t="str">
        <f t="shared" si="171"/>
        <v/>
      </c>
      <c r="D909" s="27" t="str">
        <f t="shared" si="172"/>
        <v/>
      </c>
      <c r="E909" s="27" t="str">
        <f t="shared" si="173"/>
        <v/>
      </c>
      <c r="F909" s="25" t="str">
        <f>IF(A909&lt;&gt;"",SUM($E$10:E909),"")</f>
        <v/>
      </c>
      <c r="G909" s="27" t="str">
        <f t="shared" si="174"/>
        <v/>
      </c>
      <c r="I909" s="54" t="str">
        <f t="shared" si="175"/>
        <v/>
      </c>
      <c r="J909" s="6" t="str">
        <f t="shared" si="176"/>
        <v/>
      </c>
      <c r="K909" s="27" t="str">
        <f t="shared" si="177"/>
        <v/>
      </c>
      <c r="L909" s="27" t="str">
        <f t="shared" si="178"/>
        <v/>
      </c>
      <c r="M909" s="27" t="str">
        <f t="shared" si="179"/>
        <v/>
      </c>
      <c r="N909" s="25" t="str">
        <f>IF(I909&lt;&gt;"",SUM($M$10:M909),"")</f>
        <v/>
      </c>
      <c r="O909" s="27" t="str">
        <f t="shared" si="180"/>
        <v/>
      </c>
    </row>
    <row r="910" spans="1:15" x14ac:dyDescent="0.25">
      <c r="A910" s="54" t="str">
        <f t="shared" si="169"/>
        <v/>
      </c>
      <c r="B910" s="6" t="str">
        <f t="shared" si="170"/>
        <v/>
      </c>
      <c r="C910" s="27" t="str">
        <f t="shared" si="171"/>
        <v/>
      </c>
      <c r="D910" s="27" t="str">
        <f t="shared" si="172"/>
        <v/>
      </c>
      <c r="E910" s="27" t="str">
        <f t="shared" si="173"/>
        <v/>
      </c>
      <c r="F910" s="25" t="str">
        <f>IF(A910&lt;&gt;"",SUM($E$10:E910),"")</f>
        <v/>
      </c>
      <c r="G910" s="27" t="str">
        <f t="shared" si="174"/>
        <v/>
      </c>
      <c r="I910" s="54" t="str">
        <f t="shared" si="175"/>
        <v/>
      </c>
      <c r="J910" s="6" t="str">
        <f t="shared" si="176"/>
        <v/>
      </c>
      <c r="K910" s="27" t="str">
        <f t="shared" si="177"/>
        <v/>
      </c>
      <c r="L910" s="27" t="str">
        <f t="shared" si="178"/>
        <v/>
      </c>
      <c r="M910" s="27" t="str">
        <f t="shared" si="179"/>
        <v/>
      </c>
      <c r="N910" s="25" t="str">
        <f>IF(I910&lt;&gt;"",SUM($M$10:M910),"")</f>
        <v/>
      </c>
      <c r="O910" s="27" t="str">
        <f t="shared" si="180"/>
        <v/>
      </c>
    </row>
    <row r="911" spans="1:15" x14ac:dyDescent="0.25">
      <c r="A911" s="54" t="str">
        <f t="shared" si="169"/>
        <v/>
      </c>
      <c r="B911" s="6" t="str">
        <f t="shared" si="170"/>
        <v/>
      </c>
      <c r="C911" s="27" t="str">
        <f t="shared" si="171"/>
        <v/>
      </c>
      <c r="D911" s="27" t="str">
        <f t="shared" si="172"/>
        <v/>
      </c>
      <c r="E911" s="27" t="str">
        <f t="shared" si="173"/>
        <v/>
      </c>
      <c r="F911" s="25" t="str">
        <f>IF(A911&lt;&gt;"",SUM($E$10:E911),"")</f>
        <v/>
      </c>
      <c r="G911" s="27" t="str">
        <f t="shared" si="174"/>
        <v/>
      </c>
      <c r="I911" s="54" t="str">
        <f t="shared" si="175"/>
        <v/>
      </c>
      <c r="J911" s="6" t="str">
        <f t="shared" si="176"/>
        <v/>
      </c>
      <c r="K911" s="27" t="str">
        <f t="shared" si="177"/>
        <v/>
      </c>
      <c r="L911" s="27" t="str">
        <f t="shared" si="178"/>
        <v/>
      </c>
      <c r="M911" s="27" t="str">
        <f t="shared" si="179"/>
        <v/>
      </c>
      <c r="N911" s="25" t="str">
        <f>IF(I911&lt;&gt;"",SUM($M$10:M911),"")</f>
        <v/>
      </c>
      <c r="O911" s="27" t="str">
        <f t="shared" si="180"/>
        <v/>
      </c>
    </row>
    <row r="912" spans="1:15" x14ac:dyDescent="0.25">
      <c r="A912" s="54" t="str">
        <f t="shared" si="169"/>
        <v/>
      </c>
      <c r="B912" s="6" t="str">
        <f t="shared" si="170"/>
        <v/>
      </c>
      <c r="C912" s="27" t="str">
        <f t="shared" si="171"/>
        <v/>
      </c>
      <c r="D912" s="27" t="str">
        <f t="shared" si="172"/>
        <v/>
      </c>
      <c r="E912" s="27" t="str">
        <f t="shared" si="173"/>
        <v/>
      </c>
      <c r="F912" s="25" t="str">
        <f>IF(A912&lt;&gt;"",SUM($E$10:E912),"")</f>
        <v/>
      </c>
      <c r="G912" s="27" t="str">
        <f t="shared" si="174"/>
        <v/>
      </c>
      <c r="I912" s="54" t="str">
        <f t="shared" si="175"/>
        <v/>
      </c>
      <c r="J912" s="6" t="str">
        <f t="shared" si="176"/>
        <v/>
      </c>
      <c r="K912" s="27" t="str">
        <f t="shared" si="177"/>
        <v/>
      </c>
      <c r="L912" s="27" t="str">
        <f t="shared" si="178"/>
        <v/>
      </c>
      <c r="M912" s="27" t="str">
        <f t="shared" si="179"/>
        <v/>
      </c>
      <c r="N912" s="25" t="str">
        <f>IF(I912&lt;&gt;"",SUM($M$10:M912),"")</f>
        <v/>
      </c>
      <c r="O912" s="27" t="str">
        <f t="shared" si="180"/>
        <v/>
      </c>
    </row>
    <row r="913" spans="1:15" x14ac:dyDescent="0.25">
      <c r="A913" s="54" t="str">
        <f t="shared" si="169"/>
        <v/>
      </c>
      <c r="B913" s="6" t="str">
        <f t="shared" si="170"/>
        <v/>
      </c>
      <c r="C913" s="27" t="str">
        <f t="shared" si="171"/>
        <v/>
      </c>
      <c r="D913" s="27" t="str">
        <f t="shared" si="172"/>
        <v/>
      </c>
      <c r="E913" s="27" t="str">
        <f t="shared" si="173"/>
        <v/>
      </c>
      <c r="F913" s="25" t="str">
        <f>IF(A913&lt;&gt;"",SUM($E$10:E913),"")</f>
        <v/>
      </c>
      <c r="G913" s="27" t="str">
        <f t="shared" si="174"/>
        <v/>
      </c>
      <c r="I913" s="54" t="str">
        <f t="shared" si="175"/>
        <v/>
      </c>
      <c r="J913" s="6" t="str">
        <f t="shared" si="176"/>
        <v/>
      </c>
      <c r="K913" s="27" t="str">
        <f t="shared" si="177"/>
        <v/>
      </c>
      <c r="L913" s="27" t="str">
        <f t="shared" si="178"/>
        <v/>
      </c>
      <c r="M913" s="27" t="str">
        <f t="shared" si="179"/>
        <v/>
      </c>
      <c r="N913" s="25" t="str">
        <f>IF(I913&lt;&gt;"",SUM($M$10:M913),"")</f>
        <v/>
      </c>
      <c r="O913" s="27" t="str">
        <f t="shared" si="180"/>
        <v/>
      </c>
    </row>
    <row r="914" spans="1:15" x14ac:dyDescent="0.25">
      <c r="A914" s="54" t="str">
        <f t="shared" si="169"/>
        <v/>
      </c>
      <c r="B914" s="6" t="str">
        <f t="shared" si="170"/>
        <v/>
      </c>
      <c r="C914" s="27" t="str">
        <f t="shared" si="171"/>
        <v/>
      </c>
      <c r="D914" s="27" t="str">
        <f t="shared" si="172"/>
        <v/>
      </c>
      <c r="E914" s="27" t="str">
        <f t="shared" si="173"/>
        <v/>
      </c>
      <c r="F914" s="25" t="str">
        <f>IF(A914&lt;&gt;"",SUM($E$10:E914),"")</f>
        <v/>
      </c>
      <c r="G914" s="27" t="str">
        <f t="shared" si="174"/>
        <v/>
      </c>
      <c r="I914" s="54" t="str">
        <f t="shared" si="175"/>
        <v/>
      </c>
      <c r="J914" s="6" t="str">
        <f t="shared" si="176"/>
        <v/>
      </c>
      <c r="K914" s="27" t="str">
        <f t="shared" si="177"/>
        <v/>
      </c>
      <c r="L914" s="27" t="str">
        <f t="shared" si="178"/>
        <v/>
      </c>
      <c r="M914" s="27" t="str">
        <f t="shared" si="179"/>
        <v/>
      </c>
      <c r="N914" s="25" t="str">
        <f>IF(I914&lt;&gt;"",SUM($M$10:M914),"")</f>
        <v/>
      </c>
      <c r="O914" s="27" t="str">
        <f t="shared" si="180"/>
        <v/>
      </c>
    </row>
    <row r="915" spans="1:15" x14ac:dyDescent="0.25">
      <c r="A915" s="54" t="str">
        <f t="shared" si="169"/>
        <v/>
      </c>
      <c r="B915" s="6" t="str">
        <f t="shared" si="170"/>
        <v/>
      </c>
      <c r="C915" s="27" t="str">
        <f t="shared" si="171"/>
        <v/>
      </c>
      <c r="D915" s="27" t="str">
        <f t="shared" si="172"/>
        <v/>
      </c>
      <c r="E915" s="27" t="str">
        <f t="shared" si="173"/>
        <v/>
      </c>
      <c r="F915" s="25" t="str">
        <f>IF(A915&lt;&gt;"",SUM($E$10:E915),"")</f>
        <v/>
      </c>
      <c r="G915" s="27" t="str">
        <f t="shared" si="174"/>
        <v/>
      </c>
      <c r="I915" s="54" t="str">
        <f t="shared" si="175"/>
        <v/>
      </c>
      <c r="J915" s="6" t="str">
        <f t="shared" si="176"/>
        <v/>
      </c>
      <c r="K915" s="27" t="str">
        <f t="shared" si="177"/>
        <v/>
      </c>
      <c r="L915" s="27" t="str">
        <f t="shared" si="178"/>
        <v/>
      </c>
      <c r="M915" s="27" t="str">
        <f t="shared" si="179"/>
        <v/>
      </c>
      <c r="N915" s="25" t="str">
        <f>IF(I915&lt;&gt;"",SUM($M$10:M915),"")</f>
        <v/>
      </c>
      <c r="O915" s="27" t="str">
        <f t="shared" si="180"/>
        <v/>
      </c>
    </row>
    <row r="916" spans="1:15" x14ac:dyDescent="0.25">
      <c r="A916" s="54" t="str">
        <f t="shared" si="169"/>
        <v/>
      </c>
      <c r="B916" s="6" t="str">
        <f t="shared" si="170"/>
        <v/>
      </c>
      <c r="C916" s="27" t="str">
        <f t="shared" si="171"/>
        <v/>
      </c>
      <c r="D916" s="27" t="str">
        <f t="shared" si="172"/>
        <v/>
      </c>
      <c r="E916" s="27" t="str">
        <f t="shared" si="173"/>
        <v/>
      </c>
      <c r="F916" s="25" t="str">
        <f>IF(A916&lt;&gt;"",SUM($E$10:E916),"")</f>
        <v/>
      </c>
      <c r="G916" s="27" t="str">
        <f t="shared" si="174"/>
        <v/>
      </c>
      <c r="I916" s="54" t="str">
        <f t="shared" si="175"/>
        <v/>
      </c>
      <c r="J916" s="6" t="str">
        <f t="shared" si="176"/>
        <v/>
      </c>
      <c r="K916" s="27" t="str">
        <f t="shared" si="177"/>
        <v/>
      </c>
      <c r="L916" s="27" t="str">
        <f t="shared" si="178"/>
        <v/>
      </c>
      <c r="M916" s="27" t="str">
        <f t="shared" si="179"/>
        <v/>
      </c>
      <c r="N916" s="25" t="str">
        <f>IF(I916&lt;&gt;"",SUM($M$10:M916),"")</f>
        <v/>
      </c>
      <c r="O916" s="27" t="str">
        <f t="shared" si="180"/>
        <v/>
      </c>
    </row>
    <row r="917" spans="1:15" x14ac:dyDescent="0.25">
      <c r="A917" s="54" t="str">
        <f t="shared" si="169"/>
        <v/>
      </c>
      <c r="B917" s="6" t="str">
        <f t="shared" si="170"/>
        <v/>
      </c>
      <c r="C917" s="27" t="str">
        <f t="shared" si="171"/>
        <v/>
      </c>
      <c r="D917" s="27" t="str">
        <f t="shared" si="172"/>
        <v/>
      </c>
      <c r="E917" s="27" t="str">
        <f t="shared" si="173"/>
        <v/>
      </c>
      <c r="F917" s="25" t="str">
        <f>IF(A917&lt;&gt;"",SUM($E$10:E917),"")</f>
        <v/>
      </c>
      <c r="G917" s="27" t="str">
        <f t="shared" si="174"/>
        <v/>
      </c>
      <c r="I917" s="54" t="str">
        <f t="shared" si="175"/>
        <v/>
      </c>
      <c r="J917" s="6" t="str">
        <f t="shared" si="176"/>
        <v/>
      </c>
      <c r="K917" s="27" t="str">
        <f t="shared" si="177"/>
        <v/>
      </c>
      <c r="L917" s="27" t="str">
        <f t="shared" si="178"/>
        <v/>
      </c>
      <c r="M917" s="27" t="str">
        <f t="shared" si="179"/>
        <v/>
      </c>
      <c r="N917" s="25" t="str">
        <f>IF(I917&lt;&gt;"",SUM($M$10:M917),"")</f>
        <v/>
      </c>
      <c r="O917" s="27" t="str">
        <f t="shared" si="180"/>
        <v/>
      </c>
    </row>
    <row r="918" spans="1:15" x14ac:dyDescent="0.25">
      <c r="A918" s="54" t="str">
        <f t="shared" si="169"/>
        <v/>
      </c>
      <c r="B918" s="6" t="str">
        <f t="shared" si="170"/>
        <v/>
      </c>
      <c r="C918" s="27" t="str">
        <f t="shared" si="171"/>
        <v/>
      </c>
      <c r="D918" s="27" t="str">
        <f t="shared" si="172"/>
        <v/>
      </c>
      <c r="E918" s="27" t="str">
        <f t="shared" si="173"/>
        <v/>
      </c>
      <c r="F918" s="25" t="str">
        <f>IF(A918&lt;&gt;"",SUM($E$10:E918),"")</f>
        <v/>
      </c>
      <c r="G918" s="27" t="str">
        <f t="shared" si="174"/>
        <v/>
      </c>
      <c r="I918" s="54" t="str">
        <f t="shared" si="175"/>
        <v/>
      </c>
      <c r="J918" s="6" t="str">
        <f t="shared" si="176"/>
        <v/>
      </c>
      <c r="K918" s="27" t="str">
        <f t="shared" si="177"/>
        <v/>
      </c>
      <c r="L918" s="27" t="str">
        <f t="shared" si="178"/>
        <v/>
      </c>
      <c r="M918" s="27" t="str">
        <f t="shared" si="179"/>
        <v/>
      </c>
      <c r="N918" s="25" t="str">
        <f>IF(I918&lt;&gt;"",SUM($M$10:M918),"")</f>
        <v/>
      </c>
      <c r="O918" s="27" t="str">
        <f t="shared" si="180"/>
        <v/>
      </c>
    </row>
    <row r="919" spans="1:15" x14ac:dyDescent="0.25">
      <c r="A919" s="54" t="str">
        <f t="shared" si="169"/>
        <v/>
      </c>
      <c r="B919" s="6" t="str">
        <f t="shared" si="170"/>
        <v/>
      </c>
      <c r="C919" s="27" t="str">
        <f t="shared" si="171"/>
        <v/>
      </c>
      <c r="D919" s="27" t="str">
        <f t="shared" si="172"/>
        <v/>
      </c>
      <c r="E919" s="27" t="str">
        <f t="shared" si="173"/>
        <v/>
      </c>
      <c r="F919" s="25" t="str">
        <f>IF(A919&lt;&gt;"",SUM($E$10:E919),"")</f>
        <v/>
      </c>
      <c r="G919" s="27" t="str">
        <f t="shared" si="174"/>
        <v/>
      </c>
      <c r="I919" s="54" t="str">
        <f t="shared" si="175"/>
        <v/>
      </c>
      <c r="J919" s="6" t="str">
        <f t="shared" si="176"/>
        <v/>
      </c>
      <c r="K919" s="27" t="str">
        <f t="shared" si="177"/>
        <v/>
      </c>
      <c r="L919" s="27" t="str">
        <f t="shared" si="178"/>
        <v/>
      </c>
      <c r="M919" s="27" t="str">
        <f t="shared" si="179"/>
        <v/>
      </c>
      <c r="N919" s="25" t="str">
        <f>IF(I919&lt;&gt;"",SUM($M$10:M919),"")</f>
        <v/>
      </c>
      <c r="O919" s="27" t="str">
        <f t="shared" si="180"/>
        <v/>
      </c>
    </row>
    <row r="920" spans="1:15" x14ac:dyDescent="0.25">
      <c r="A920" s="54" t="str">
        <f t="shared" si="169"/>
        <v/>
      </c>
      <c r="B920" s="6" t="str">
        <f t="shared" si="170"/>
        <v/>
      </c>
      <c r="C920" s="27" t="str">
        <f t="shared" si="171"/>
        <v/>
      </c>
      <c r="D920" s="27" t="str">
        <f t="shared" si="172"/>
        <v/>
      </c>
      <c r="E920" s="27" t="str">
        <f t="shared" si="173"/>
        <v/>
      </c>
      <c r="F920" s="25" t="str">
        <f>IF(A920&lt;&gt;"",SUM($E$10:E920),"")</f>
        <v/>
      </c>
      <c r="G920" s="27" t="str">
        <f t="shared" si="174"/>
        <v/>
      </c>
      <c r="I920" s="54" t="str">
        <f t="shared" si="175"/>
        <v/>
      </c>
      <c r="J920" s="6" t="str">
        <f t="shared" si="176"/>
        <v/>
      </c>
      <c r="K920" s="27" t="str">
        <f t="shared" si="177"/>
        <v/>
      </c>
      <c r="L920" s="27" t="str">
        <f t="shared" si="178"/>
        <v/>
      </c>
      <c r="M920" s="27" t="str">
        <f t="shared" si="179"/>
        <v/>
      </c>
      <c r="N920" s="25" t="str">
        <f>IF(I920&lt;&gt;"",SUM($M$10:M920),"")</f>
        <v/>
      </c>
      <c r="O920" s="27" t="str">
        <f t="shared" si="180"/>
        <v/>
      </c>
    </row>
    <row r="921" spans="1:15" x14ac:dyDescent="0.25">
      <c r="A921" s="54" t="str">
        <f t="shared" si="169"/>
        <v/>
      </c>
      <c r="B921" s="6" t="str">
        <f t="shared" si="170"/>
        <v/>
      </c>
      <c r="C921" s="27" t="str">
        <f t="shared" si="171"/>
        <v/>
      </c>
      <c r="D921" s="27" t="str">
        <f t="shared" si="172"/>
        <v/>
      </c>
      <c r="E921" s="27" t="str">
        <f t="shared" si="173"/>
        <v/>
      </c>
      <c r="F921" s="25" t="str">
        <f>IF(A921&lt;&gt;"",SUM($E$10:E921),"")</f>
        <v/>
      </c>
      <c r="G921" s="27" t="str">
        <f t="shared" si="174"/>
        <v/>
      </c>
      <c r="I921" s="54" t="str">
        <f t="shared" si="175"/>
        <v/>
      </c>
      <c r="J921" s="6" t="str">
        <f t="shared" si="176"/>
        <v/>
      </c>
      <c r="K921" s="27" t="str">
        <f t="shared" si="177"/>
        <v/>
      </c>
      <c r="L921" s="27" t="str">
        <f t="shared" si="178"/>
        <v/>
      </c>
      <c r="M921" s="27" t="str">
        <f t="shared" si="179"/>
        <v/>
      </c>
      <c r="N921" s="25" t="str">
        <f>IF(I921&lt;&gt;"",SUM($M$10:M921),"")</f>
        <v/>
      </c>
      <c r="O921" s="27" t="str">
        <f t="shared" si="180"/>
        <v/>
      </c>
    </row>
    <row r="922" spans="1:15" x14ac:dyDescent="0.25">
      <c r="A922" s="54" t="str">
        <f t="shared" si="169"/>
        <v/>
      </c>
      <c r="B922" s="6" t="str">
        <f t="shared" si="170"/>
        <v/>
      </c>
      <c r="C922" s="27" t="str">
        <f t="shared" si="171"/>
        <v/>
      </c>
      <c r="D922" s="27" t="str">
        <f t="shared" si="172"/>
        <v/>
      </c>
      <c r="E922" s="27" t="str">
        <f t="shared" si="173"/>
        <v/>
      </c>
      <c r="F922" s="25" t="str">
        <f>IF(A922&lt;&gt;"",SUM($E$10:E922),"")</f>
        <v/>
      </c>
      <c r="G922" s="27" t="str">
        <f t="shared" si="174"/>
        <v/>
      </c>
      <c r="I922" s="54" t="str">
        <f t="shared" si="175"/>
        <v/>
      </c>
      <c r="J922" s="6" t="str">
        <f t="shared" si="176"/>
        <v/>
      </c>
      <c r="K922" s="27" t="str">
        <f t="shared" si="177"/>
        <v/>
      </c>
      <c r="L922" s="27" t="str">
        <f t="shared" si="178"/>
        <v/>
      </c>
      <c r="M922" s="27" t="str">
        <f t="shared" si="179"/>
        <v/>
      </c>
      <c r="N922" s="25" t="str">
        <f>IF(I922&lt;&gt;"",SUM($M$10:M922),"")</f>
        <v/>
      </c>
      <c r="O922" s="27" t="str">
        <f t="shared" si="180"/>
        <v/>
      </c>
    </row>
    <row r="923" spans="1:15" x14ac:dyDescent="0.25">
      <c r="A923" s="54" t="str">
        <f t="shared" si="169"/>
        <v/>
      </c>
      <c r="B923" s="6" t="str">
        <f t="shared" si="170"/>
        <v/>
      </c>
      <c r="C923" s="27" t="str">
        <f t="shared" si="171"/>
        <v/>
      </c>
      <c r="D923" s="27" t="str">
        <f t="shared" si="172"/>
        <v/>
      </c>
      <c r="E923" s="27" t="str">
        <f t="shared" si="173"/>
        <v/>
      </c>
      <c r="F923" s="25" t="str">
        <f>IF(A923&lt;&gt;"",SUM($E$10:E923),"")</f>
        <v/>
      </c>
      <c r="G923" s="27" t="str">
        <f t="shared" si="174"/>
        <v/>
      </c>
      <c r="I923" s="54" t="str">
        <f t="shared" si="175"/>
        <v/>
      </c>
      <c r="J923" s="6" t="str">
        <f t="shared" si="176"/>
        <v/>
      </c>
      <c r="K923" s="27" t="str">
        <f t="shared" si="177"/>
        <v/>
      </c>
      <c r="L923" s="27" t="str">
        <f t="shared" si="178"/>
        <v/>
      </c>
      <c r="M923" s="27" t="str">
        <f t="shared" si="179"/>
        <v/>
      </c>
      <c r="N923" s="25" t="str">
        <f>IF(I923&lt;&gt;"",SUM($M$10:M923),"")</f>
        <v/>
      </c>
      <c r="O923" s="27" t="str">
        <f t="shared" si="180"/>
        <v/>
      </c>
    </row>
    <row r="924" spans="1:15" x14ac:dyDescent="0.25">
      <c r="A924" s="54" t="str">
        <f t="shared" si="169"/>
        <v/>
      </c>
      <c r="B924" s="6" t="str">
        <f t="shared" si="170"/>
        <v/>
      </c>
      <c r="C924" s="27" t="str">
        <f t="shared" si="171"/>
        <v/>
      </c>
      <c r="D924" s="27" t="str">
        <f t="shared" si="172"/>
        <v/>
      </c>
      <c r="E924" s="27" t="str">
        <f t="shared" si="173"/>
        <v/>
      </c>
      <c r="F924" s="25" t="str">
        <f>IF(A924&lt;&gt;"",SUM($E$10:E924),"")</f>
        <v/>
      </c>
      <c r="G924" s="27" t="str">
        <f t="shared" si="174"/>
        <v/>
      </c>
      <c r="I924" s="54" t="str">
        <f t="shared" si="175"/>
        <v/>
      </c>
      <c r="J924" s="6" t="str">
        <f t="shared" si="176"/>
        <v/>
      </c>
      <c r="K924" s="27" t="str">
        <f t="shared" si="177"/>
        <v/>
      </c>
      <c r="L924" s="27" t="str">
        <f t="shared" si="178"/>
        <v/>
      </c>
      <c r="M924" s="27" t="str">
        <f t="shared" si="179"/>
        <v/>
      </c>
      <c r="N924" s="25" t="str">
        <f>IF(I924&lt;&gt;"",SUM($M$10:M924),"")</f>
        <v/>
      </c>
      <c r="O924" s="27" t="str">
        <f t="shared" si="180"/>
        <v/>
      </c>
    </row>
    <row r="925" spans="1:15" x14ac:dyDescent="0.25">
      <c r="A925" s="54" t="str">
        <f t="shared" si="169"/>
        <v/>
      </c>
      <c r="B925" s="6" t="str">
        <f t="shared" si="170"/>
        <v/>
      </c>
      <c r="C925" s="27" t="str">
        <f t="shared" si="171"/>
        <v/>
      </c>
      <c r="D925" s="27" t="str">
        <f t="shared" si="172"/>
        <v/>
      </c>
      <c r="E925" s="27" t="str">
        <f t="shared" si="173"/>
        <v/>
      </c>
      <c r="F925" s="25" t="str">
        <f>IF(A925&lt;&gt;"",SUM($E$10:E925),"")</f>
        <v/>
      </c>
      <c r="G925" s="27" t="str">
        <f t="shared" si="174"/>
        <v/>
      </c>
      <c r="I925" s="54" t="str">
        <f t="shared" si="175"/>
        <v/>
      </c>
      <c r="J925" s="6" t="str">
        <f t="shared" si="176"/>
        <v/>
      </c>
      <c r="K925" s="27" t="str">
        <f t="shared" si="177"/>
        <v/>
      </c>
      <c r="L925" s="27" t="str">
        <f t="shared" si="178"/>
        <v/>
      </c>
      <c r="M925" s="27" t="str">
        <f t="shared" si="179"/>
        <v/>
      </c>
      <c r="N925" s="25" t="str">
        <f>IF(I925&lt;&gt;"",SUM($M$10:M925),"")</f>
        <v/>
      </c>
      <c r="O925" s="27" t="str">
        <f t="shared" si="180"/>
        <v/>
      </c>
    </row>
    <row r="926" spans="1:15" x14ac:dyDescent="0.25">
      <c r="A926" s="54" t="str">
        <f t="shared" si="169"/>
        <v/>
      </c>
      <c r="B926" s="6" t="str">
        <f t="shared" si="170"/>
        <v/>
      </c>
      <c r="C926" s="27" t="str">
        <f t="shared" si="171"/>
        <v/>
      </c>
      <c r="D926" s="27" t="str">
        <f t="shared" si="172"/>
        <v/>
      </c>
      <c r="E926" s="27" t="str">
        <f t="shared" si="173"/>
        <v/>
      </c>
      <c r="F926" s="25" t="str">
        <f>IF(A926&lt;&gt;"",SUM($E$10:E926),"")</f>
        <v/>
      </c>
      <c r="G926" s="27" t="str">
        <f t="shared" si="174"/>
        <v/>
      </c>
      <c r="I926" s="54" t="str">
        <f t="shared" si="175"/>
        <v/>
      </c>
      <c r="J926" s="6" t="str">
        <f t="shared" si="176"/>
        <v/>
      </c>
      <c r="K926" s="27" t="str">
        <f t="shared" si="177"/>
        <v/>
      </c>
      <c r="L926" s="27" t="str">
        <f t="shared" si="178"/>
        <v/>
      </c>
      <c r="M926" s="27" t="str">
        <f t="shared" si="179"/>
        <v/>
      </c>
      <c r="N926" s="25" t="str">
        <f>IF(I926&lt;&gt;"",SUM($M$10:M926),"")</f>
        <v/>
      </c>
      <c r="O926" s="27" t="str">
        <f t="shared" si="180"/>
        <v/>
      </c>
    </row>
    <row r="927" spans="1:15" x14ac:dyDescent="0.25">
      <c r="A927" s="54" t="str">
        <f t="shared" si="169"/>
        <v/>
      </c>
      <c r="B927" s="6" t="str">
        <f t="shared" si="170"/>
        <v/>
      </c>
      <c r="C927" s="27" t="str">
        <f t="shared" si="171"/>
        <v/>
      </c>
      <c r="D927" s="27" t="str">
        <f t="shared" si="172"/>
        <v/>
      </c>
      <c r="E927" s="27" t="str">
        <f t="shared" si="173"/>
        <v/>
      </c>
      <c r="F927" s="25" t="str">
        <f>IF(A927&lt;&gt;"",SUM($E$10:E927),"")</f>
        <v/>
      </c>
      <c r="G927" s="27" t="str">
        <f t="shared" si="174"/>
        <v/>
      </c>
      <c r="I927" s="54" t="str">
        <f t="shared" si="175"/>
        <v/>
      </c>
      <c r="J927" s="6" t="str">
        <f t="shared" si="176"/>
        <v/>
      </c>
      <c r="K927" s="27" t="str">
        <f t="shared" si="177"/>
        <v/>
      </c>
      <c r="L927" s="27" t="str">
        <f t="shared" si="178"/>
        <v/>
      </c>
      <c r="M927" s="27" t="str">
        <f t="shared" si="179"/>
        <v/>
      </c>
      <c r="N927" s="25" t="str">
        <f>IF(I927&lt;&gt;"",SUM($M$10:M927),"")</f>
        <v/>
      </c>
      <c r="O927" s="27" t="str">
        <f t="shared" si="180"/>
        <v/>
      </c>
    </row>
    <row r="928" spans="1:15" x14ac:dyDescent="0.25">
      <c r="A928" s="54" t="str">
        <f t="shared" si="169"/>
        <v/>
      </c>
      <c r="B928" s="6" t="str">
        <f t="shared" si="170"/>
        <v/>
      </c>
      <c r="C928" s="27" t="str">
        <f t="shared" si="171"/>
        <v/>
      </c>
      <c r="D928" s="27" t="str">
        <f t="shared" si="172"/>
        <v/>
      </c>
      <c r="E928" s="27" t="str">
        <f t="shared" si="173"/>
        <v/>
      </c>
      <c r="F928" s="25" t="str">
        <f>IF(A928&lt;&gt;"",SUM($E$10:E928),"")</f>
        <v/>
      </c>
      <c r="G928" s="27" t="str">
        <f t="shared" si="174"/>
        <v/>
      </c>
      <c r="I928" s="54" t="str">
        <f t="shared" si="175"/>
        <v/>
      </c>
      <c r="J928" s="6" t="str">
        <f t="shared" si="176"/>
        <v/>
      </c>
      <c r="K928" s="27" t="str">
        <f t="shared" si="177"/>
        <v/>
      </c>
      <c r="L928" s="27" t="str">
        <f t="shared" si="178"/>
        <v/>
      </c>
      <c r="M928" s="27" t="str">
        <f t="shared" si="179"/>
        <v/>
      </c>
      <c r="N928" s="25" t="str">
        <f>IF(I928&lt;&gt;"",SUM($M$10:M928),"")</f>
        <v/>
      </c>
      <c r="O928" s="27" t="str">
        <f t="shared" si="180"/>
        <v/>
      </c>
    </row>
    <row r="929" spans="1:15" x14ac:dyDescent="0.25">
      <c r="A929" s="54" t="str">
        <f t="shared" si="169"/>
        <v/>
      </c>
      <c r="B929" s="6" t="str">
        <f t="shared" si="170"/>
        <v/>
      </c>
      <c r="C929" s="27" t="str">
        <f t="shared" si="171"/>
        <v/>
      </c>
      <c r="D929" s="27" t="str">
        <f t="shared" si="172"/>
        <v/>
      </c>
      <c r="E929" s="27" t="str">
        <f t="shared" si="173"/>
        <v/>
      </c>
      <c r="F929" s="25" t="str">
        <f>IF(A929&lt;&gt;"",SUM($E$10:E929),"")</f>
        <v/>
      </c>
      <c r="G929" s="27" t="str">
        <f t="shared" si="174"/>
        <v/>
      </c>
      <c r="I929" s="54" t="str">
        <f t="shared" si="175"/>
        <v/>
      </c>
      <c r="J929" s="6" t="str">
        <f t="shared" si="176"/>
        <v/>
      </c>
      <c r="K929" s="27" t="str">
        <f t="shared" si="177"/>
        <v/>
      </c>
      <c r="L929" s="27" t="str">
        <f t="shared" si="178"/>
        <v/>
      </c>
      <c r="M929" s="27" t="str">
        <f t="shared" si="179"/>
        <v/>
      </c>
      <c r="N929" s="25" t="str">
        <f>IF(I929&lt;&gt;"",SUM($M$10:M929),"")</f>
        <v/>
      </c>
      <c r="O929" s="27" t="str">
        <f t="shared" si="180"/>
        <v/>
      </c>
    </row>
    <row r="930" spans="1:15" x14ac:dyDescent="0.25">
      <c r="A930" s="54" t="str">
        <f t="shared" si="169"/>
        <v/>
      </c>
      <c r="B930" s="6" t="str">
        <f t="shared" si="170"/>
        <v/>
      </c>
      <c r="C930" s="27" t="str">
        <f t="shared" si="171"/>
        <v/>
      </c>
      <c r="D930" s="27" t="str">
        <f t="shared" si="172"/>
        <v/>
      </c>
      <c r="E930" s="27" t="str">
        <f t="shared" si="173"/>
        <v/>
      </c>
      <c r="F930" s="25" t="str">
        <f>IF(A930&lt;&gt;"",SUM($E$10:E930),"")</f>
        <v/>
      </c>
      <c r="G930" s="27" t="str">
        <f t="shared" si="174"/>
        <v/>
      </c>
      <c r="I930" s="54" t="str">
        <f t="shared" si="175"/>
        <v/>
      </c>
      <c r="J930" s="6" t="str">
        <f t="shared" si="176"/>
        <v/>
      </c>
      <c r="K930" s="27" t="str">
        <f t="shared" si="177"/>
        <v/>
      </c>
      <c r="L930" s="27" t="str">
        <f t="shared" si="178"/>
        <v/>
      </c>
      <c r="M930" s="27" t="str">
        <f t="shared" si="179"/>
        <v/>
      </c>
      <c r="N930" s="25" t="str">
        <f>IF(I930&lt;&gt;"",SUM($M$10:M930),"")</f>
        <v/>
      </c>
      <c r="O930" s="27" t="str">
        <f t="shared" si="180"/>
        <v/>
      </c>
    </row>
    <row r="931" spans="1:15" x14ac:dyDescent="0.25">
      <c r="A931" s="54" t="str">
        <f t="shared" si="169"/>
        <v/>
      </c>
      <c r="B931" s="6" t="str">
        <f t="shared" si="170"/>
        <v/>
      </c>
      <c r="C931" s="27" t="str">
        <f t="shared" si="171"/>
        <v/>
      </c>
      <c r="D931" s="27" t="str">
        <f t="shared" si="172"/>
        <v/>
      </c>
      <c r="E931" s="27" t="str">
        <f t="shared" si="173"/>
        <v/>
      </c>
      <c r="F931" s="25" t="str">
        <f>IF(A931&lt;&gt;"",SUM($E$10:E931),"")</f>
        <v/>
      </c>
      <c r="G931" s="27" t="str">
        <f t="shared" si="174"/>
        <v/>
      </c>
      <c r="I931" s="54" t="str">
        <f t="shared" si="175"/>
        <v/>
      </c>
      <c r="J931" s="6" t="str">
        <f t="shared" si="176"/>
        <v/>
      </c>
      <c r="K931" s="27" t="str">
        <f t="shared" si="177"/>
        <v/>
      </c>
      <c r="L931" s="27" t="str">
        <f t="shared" si="178"/>
        <v/>
      </c>
      <c r="M931" s="27" t="str">
        <f t="shared" si="179"/>
        <v/>
      </c>
      <c r="N931" s="25" t="str">
        <f>IF(I931&lt;&gt;"",SUM($M$10:M931),"")</f>
        <v/>
      </c>
      <c r="O931" s="27" t="str">
        <f t="shared" si="180"/>
        <v/>
      </c>
    </row>
    <row r="932" spans="1:15" x14ac:dyDescent="0.25">
      <c r="A932" s="54" t="str">
        <f t="shared" si="169"/>
        <v/>
      </c>
      <c r="B932" s="6" t="str">
        <f t="shared" si="170"/>
        <v/>
      </c>
      <c r="C932" s="27" t="str">
        <f t="shared" si="171"/>
        <v/>
      </c>
      <c r="D932" s="27" t="str">
        <f t="shared" si="172"/>
        <v/>
      </c>
      <c r="E932" s="27" t="str">
        <f t="shared" si="173"/>
        <v/>
      </c>
      <c r="F932" s="25" t="str">
        <f>IF(A932&lt;&gt;"",SUM($E$10:E932),"")</f>
        <v/>
      </c>
      <c r="G932" s="27" t="str">
        <f t="shared" si="174"/>
        <v/>
      </c>
      <c r="I932" s="54" t="str">
        <f t="shared" si="175"/>
        <v/>
      </c>
      <c r="J932" s="6" t="str">
        <f t="shared" si="176"/>
        <v/>
      </c>
      <c r="K932" s="27" t="str">
        <f t="shared" si="177"/>
        <v/>
      </c>
      <c r="L932" s="27" t="str">
        <f t="shared" si="178"/>
        <v/>
      </c>
      <c r="M932" s="27" t="str">
        <f t="shared" si="179"/>
        <v/>
      </c>
      <c r="N932" s="25" t="str">
        <f>IF(I932&lt;&gt;"",SUM($M$10:M932),"")</f>
        <v/>
      </c>
      <c r="O932" s="27" t="str">
        <f t="shared" si="180"/>
        <v/>
      </c>
    </row>
    <row r="933" spans="1:15" x14ac:dyDescent="0.25">
      <c r="A933" s="54" t="str">
        <f t="shared" si="169"/>
        <v/>
      </c>
      <c r="B933" s="6" t="str">
        <f t="shared" si="170"/>
        <v/>
      </c>
      <c r="C933" s="27" t="str">
        <f t="shared" si="171"/>
        <v/>
      </c>
      <c r="D933" s="27" t="str">
        <f t="shared" si="172"/>
        <v/>
      </c>
      <c r="E933" s="27" t="str">
        <f t="shared" si="173"/>
        <v/>
      </c>
      <c r="F933" s="25" t="str">
        <f>IF(A933&lt;&gt;"",SUM($E$10:E933),"")</f>
        <v/>
      </c>
      <c r="G933" s="27" t="str">
        <f t="shared" si="174"/>
        <v/>
      </c>
      <c r="I933" s="54" t="str">
        <f t="shared" si="175"/>
        <v/>
      </c>
      <c r="J933" s="6" t="str">
        <f t="shared" si="176"/>
        <v/>
      </c>
      <c r="K933" s="27" t="str">
        <f t="shared" si="177"/>
        <v/>
      </c>
      <c r="L933" s="27" t="str">
        <f t="shared" si="178"/>
        <v/>
      </c>
      <c r="M933" s="27" t="str">
        <f t="shared" si="179"/>
        <v/>
      </c>
      <c r="N933" s="25" t="str">
        <f>IF(I933&lt;&gt;"",SUM($M$10:M933),"")</f>
        <v/>
      </c>
      <c r="O933" s="27" t="str">
        <f t="shared" si="180"/>
        <v/>
      </c>
    </row>
    <row r="934" spans="1:15" x14ac:dyDescent="0.25">
      <c r="A934" s="54" t="str">
        <f t="shared" si="169"/>
        <v/>
      </c>
      <c r="B934" s="6" t="str">
        <f t="shared" si="170"/>
        <v/>
      </c>
      <c r="C934" s="27" t="str">
        <f t="shared" si="171"/>
        <v/>
      </c>
      <c r="D934" s="27" t="str">
        <f t="shared" si="172"/>
        <v/>
      </c>
      <c r="E934" s="27" t="str">
        <f t="shared" si="173"/>
        <v/>
      </c>
      <c r="F934" s="25" t="str">
        <f>IF(A934&lt;&gt;"",SUM($E$10:E934),"")</f>
        <v/>
      </c>
      <c r="G934" s="27" t="str">
        <f t="shared" si="174"/>
        <v/>
      </c>
      <c r="I934" s="54" t="str">
        <f t="shared" si="175"/>
        <v/>
      </c>
      <c r="J934" s="6" t="str">
        <f t="shared" si="176"/>
        <v/>
      </c>
      <c r="K934" s="27" t="str">
        <f t="shared" si="177"/>
        <v/>
      </c>
      <c r="L934" s="27" t="str">
        <f t="shared" si="178"/>
        <v/>
      </c>
      <c r="M934" s="27" t="str">
        <f t="shared" si="179"/>
        <v/>
      </c>
      <c r="N934" s="25" t="str">
        <f>IF(I934&lt;&gt;"",SUM($M$10:M934),"")</f>
        <v/>
      </c>
      <c r="O934" s="27" t="str">
        <f t="shared" si="180"/>
        <v/>
      </c>
    </row>
    <row r="935" spans="1:15" x14ac:dyDescent="0.25">
      <c r="A935" s="54" t="str">
        <f t="shared" si="169"/>
        <v/>
      </c>
      <c r="B935" s="6" t="str">
        <f t="shared" si="170"/>
        <v/>
      </c>
      <c r="C935" s="27" t="str">
        <f t="shared" si="171"/>
        <v/>
      </c>
      <c r="D935" s="27" t="str">
        <f t="shared" si="172"/>
        <v/>
      </c>
      <c r="E935" s="27" t="str">
        <f t="shared" si="173"/>
        <v/>
      </c>
      <c r="F935" s="25" t="str">
        <f>IF(A935&lt;&gt;"",SUM($E$10:E935),"")</f>
        <v/>
      </c>
      <c r="G935" s="27" t="str">
        <f t="shared" si="174"/>
        <v/>
      </c>
      <c r="I935" s="54" t="str">
        <f t="shared" si="175"/>
        <v/>
      </c>
      <c r="J935" s="6" t="str">
        <f t="shared" si="176"/>
        <v/>
      </c>
      <c r="K935" s="27" t="str">
        <f t="shared" si="177"/>
        <v/>
      </c>
      <c r="L935" s="27" t="str">
        <f t="shared" si="178"/>
        <v/>
      </c>
      <c r="M935" s="27" t="str">
        <f t="shared" si="179"/>
        <v/>
      </c>
      <c r="N935" s="25" t="str">
        <f>IF(I935&lt;&gt;"",SUM($M$10:M935),"")</f>
        <v/>
      </c>
      <c r="O935" s="27" t="str">
        <f t="shared" si="180"/>
        <v/>
      </c>
    </row>
    <row r="936" spans="1:15" x14ac:dyDescent="0.25">
      <c r="A936" s="54" t="str">
        <f t="shared" si="169"/>
        <v/>
      </c>
      <c r="B936" s="6" t="str">
        <f t="shared" si="170"/>
        <v/>
      </c>
      <c r="C936" s="27" t="str">
        <f t="shared" si="171"/>
        <v/>
      </c>
      <c r="D936" s="27" t="str">
        <f t="shared" si="172"/>
        <v/>
      </c>
      <c r="E936" s="27" t="str">
        <f t="shared" si="173"/>
        <v/>
      </c>
      <c r="F936" s="25" t="str">
        <f>IF(A936&lt;&gt;"",SUM($E$10:E936),"")</f>
        <v/>
      </c>
      <c r="G936" s="27" t="str">
        <f t="shared" si="174"/>
        <v/>
      </c>
      <c r="I936" s="54" t="str">
        <f t="shared" si="175"/>
        <v/>
      </c>
      <c r="J936" s="6" t="str">
        <f t="shared" si="176"/>
        <v/>
      </c>
      <c r="K936" s="27" t="str">
        <f t="shared" si="177"/>
        <v/>
      </c>
      <c r="L936" s="27" t="str">
        <f t="shared" si="178"/>
        <v/>
      </c>
      <c r="M936" s="27" t="str">
        <f t="shared" si="179"/>
        <v/>
      </c>
      <c r="N936" s="25" t="str">
        <f>IF(I936&lt;&gt;"",SUM($M$10:M936),"")</f>
        <v/>
      </c>
      <c r="O936" s="27" t="str">
        <f t="shared" si="180"/>
        <v/>
      </c>
    </row>
    <row r="937" spans="1:15" x14ac:dyDescent="0.25">
      <c r="A937" s="54" t="str">
        <f t="shared" si="169"/>
        <v/>
      </c>
      <c r="B937" s="6" t="str">
        <f t="shared" si="170"/>
        <v/>
      </c>
      <c r="C937" s="27" t="str">
        <f t="shared" si="171"/>
        <v/>
      </c>
      <c r="D937" s="27" t="str">
        <f t="shared" si="172"/>
        <v/>
      </c>
      <c r="E937" s="27" t="str">
        <f t="shared" si="173"/>
        <v/>
      </c>
      <c r="F937" s="25" t="str">
        <f>IF(A937&lt;&gt;"",SUM($E$10:E937),"")</f>
        <v/>
      </c>
      <c r="G937" s="27" t="str">
        <f t="shared" si="174"/>
        <v/>
      </c>
      <c r="I937" s="54" t="str">
        <f t="shared" si="175"/>
        <v/>
      </c>
      <c r="J937" s="6" t="str">
        <f t="shared" si="176"/>
        <v/>
      </c>
      <c r="K937" s="27" t="str">
        <f t="shared" si="177"/>
        <v/>
      </c>
      <c r="L937" s="27" t="str">
        <f t="shared" si="178"/>
        <v/>
      </c>
      <c r="M937" s="27" t="str">
        <f t="shared" si="179"/>
        <v/>
      </c>
      <c r="N937" s="25" t="str">
        <f>IF(I937&lt;&gt;"",SUM($M$10:M937),"")</f>
        <v/>
      </c>
      <c r="O937" s="27" t="str">
        <f t="shared" si="180"/>
        <v/>
      </c>
    </row>
    <row r="938" spans="1:15" x14ac:dyDescent="0.25">
      <c r="A938" s="54" t="str">
        <f t="shared" si="169"/>
        <v/>
      </c>
      <c r="B938" s="6" t="str">
        <f t="shared" si="170"/>
        <v/>
      </c>
      <c r="C938" s="27" t="str">
        <f t="shared" si="171"/>
        <v/>
      </c>
      <c r="D938" s="27" t="str">
        <f t="shared" si="172"/>
        <v/>
      </c>
      <c r="E938" s="27" t="str">
        <f t="shared" si="173"/>
        <v/>
      </c>
      <c r="F938" s="25" t="str">
        <f>IF(A938&lt;&gt;"",SUM($E$10:E938),"")</f>
        <v/>
      </c>
      <c r="G938" s="27" t="str">
        <f t="shared" si="174"/>
        <v/>
      </c>
      <c r="I938" s="54" t="str">
        <f t="shared" si="175"/>
        <v/>
      </c>
      <c r="J938" s="6" t="str">
        <f t="shared" si="176"/>
        <v/>
      </c>
      <c r="K938" s="27" t="str">
        <f t="shared" si="177"/>
        <v/>
      </c>
      <c r="L938" s="27" t="str">
        <f t="shared" si="178"/>
        <v/>
      </c>
      <c r="M938" s="27" t="str">
        <f t="shared" si="179"/>
        <v/>
      </c>
      <c r="N938" s="25" t="str">
        <f>IF(I938&lt;&gt;"",SUM($M$10:M938),"")</f>
        <v/>
      </c>
      <c r="O938" s="27" t="str">
        <f t="shared" si="180"/>
        <v/>
      </c>
    </row>
    <row r="939" spans="1:15" x14ac:dyDescent="0.25">
      <c r="A939" s="54" t="str">
        <f t="shared" si="169"/>
        <v/>
      </c>
      <c r="B939" s="6" t="str">
        <f t="shared" si="170"/>
        <v/>
      </c>
      <c r="C939" s="27" t="str">
        <f t="shared" si="171"/>
        <v/>
      </c>
      <c r="D939" s="27" t="str">
        <f t="shared" si="172"/>
        <v/>
      </c>
      <c r="E939" s="27" t="str">
        <f t="shared" si="173"/>
        <v/>
      </c>
      <c r="F939" s="25" t="str">
        <f>IF(A939&lt;&gt;"",SUM($E$10:E939),"")</f>
        <v/>
      </c>
      <c r="G939" s="27" t="str">
        <f t="shared" si="174"/>
        <v/>
      </c>
      <c r="I939" s="54" t="str">
        <f t="shared" si="175"/>
        <v/>
      </c>
      <c r="J939" s="6" t="str">
        <f t="shared" si="176"/>
        <v/>
      </c>
      <c r="K939" s="27" t="str">
        <f t="shared" si="177"/>
        <v/>
      </c>
      <c r="L939" s="27" t="str">
        <f t="shared" si="178"/>
        <v/>
      </c>
      <c r="M939" s="27" t="str">
        <f t="shared" si="179"/>
        <v/>
      </c>
      <c r="N939" s="25" t="str">
        <f>IF(I939&lt;&gt;"",SUM($M$10:M939),"")</f>
        <v/>
      </c>
      <c r="O939" s="27" t="str">
        <f t="shared" si="180"/>
        <v/>
      </c>
    </row>
    <row r="940" spans="1:15" x14ac:dyDescent="0.25">
      <c r="A940" s="54" t="str">
        <f t="shared" si="169"/>
        <v/>
      </c>
      <c r="B940" s="6" t="str">
        <f t="shared" si="170"/>
        <v/>
      </c>
      <c r="C940" s="27" t="str">
        <f t="shared" si="171"/>
        <v/>
      </c>
      <c r="D940" s="27" t="str">
        <f t="shared" si="172"/>
        <v/>
      </c>
      <c r="E940" s="27" t="str">
        <f t="shared" si="173"/>
        <v/>
      </c>
      <c r="F940" s="25" t="str">
        <f>IF(A940&lt;&gt;"",SUM($E$10:E940),"")</f>
        <v/>
      </c>
      <c r="G940" s="27" t="str">
        <f t="shared" si="174"/>
        <v/>
      </c>
      <c r="I940" s="54" t="str">
        <f t="shared" si="175"/>
        <v/>
      </c>
      <c r="J940" s="6" t="str">
        <f t="shared" si="176"/>
        <v/>
      </c>
      <c r="K940" s="27" t="str">
        <f t="shared" si="177"/>
        <v/>
      </c>
      <c r="L940" s="27" t="str">
        <f t="shared" si="178"/>
        <v/>
      </c>
      <c r="M940" s="27" t="str">
        <f t="shared" si="179"/>
        <v/>
      </c>
      <c r="N940" s="25" t="str">
        <f>IF(I940&lt;&gt;"",SUM($M$10:M940),"")</f>
        <v/>
      </c>
      <c r="O940" s="27" t="str">
        <f t="shared" si="180"/>
        <v/>
      </c>
    </row>
    <row r="941" spans="1:15" x14ac:dyDescent="0.25">
      <c r="A941" s="54" t="str">
        <f t="shared" si="169"/>
        <v/>
      </c>
      <c r="B941" s="6" t="str">
        <f t="shared" si="170"/>
        <v/>
      </c>
      <c r="C941" s="27" t="str">
        <f t="shared" si="171"/>
        <v/>
      </c>
      <c r="D941" s="27" t="str">
        <f t="shared" si="172"/>
        <v/>
      </c>
      <c r="E941" s="27" t="str">
        <f t="shared" si="173"/>
        <v/>
      </c>
      <c r="F941" s="25" t="str">
        <f>IF(A941&lt;&gt;"",SUM($E$10:E941),"")</f>
        <v/>
      </c>
      <c r="G941" s="27" t="str">
        <f t="shared" si="174"/>
        <v/>
      </c>
      <c r="I941" s="54" t="str">
        <f t="shared" si="175"/>
        <v/>
      </c>
      <c r="J941" s="6" t="str">
        <f t="shared" si="176"/>
        <v/>
      </c>
      <c r="K941" s="27" t="str">
        <f t="shared" si="177"/>
        <v/>
      </c>
      <c r="L941" s="27" t="str">
        <f t="shared" si="178"/>
        <v/>
      </c>
      <c r="M941" s="27" t="str">
        <f t="shared" si="179"/>
        <v/>
      </c>
      <c r="N941" s="25" t="str">
        <f>IF(I941&lt;&gt;"",SUM($M$10:M941),"")</f>
        <v/>
      </c>
      <c r="O941" s="27" t="str">
        <f t="shared" si="180"/>
        <v/>
      </c>
    </row>
    <row r="942" spans="1:15" x14ac:dyDescent="0.25">
      <c r="A942" s="54" t="str">
        <f t="shared" si="169"/>
        <v/>
      </c>
      <c r="B942" s="6" t="str">
        <f t="shared" si="170"/>
        <v/>
      </c>
      <c r="C942" s="27" t="str">
        <f t="shared" si="171"/>
        <v/>
      </c>
      <c r="D942" s="27" t="str">
        <f t="shared" si="172"/>
        <v/>
      </c>
      <c r="E942" s="27" t="str">
        <f t="shared" si="173"/>
        <v/>
      </c>
      <c r="F942" s="25" t="str">
        <f>IF(A942&lt;&gt;"",SUM($E$10:E942),"")</f>
        <v/>
      </c>
      <c r="G942" s="27" t="str">
        <f t="shared" si="174"/>
        <v/>
      </c>
      <c r="I942" s="54" t="str">
        <f t="shared" si="175"/>
        <v/>
      </c>
      <c r="J942" s="6" t="str">
        <f t="shared" si="176"/>
        <v/>
      </c>
      <c r="K942" s="27" t="str">
        <f t="shared" si="177"/>
        <v/>
      </c>
      <c r="L942" s="27" t="str">
        <f t="shared" si="178"/>
        <v/>
      </c>
      <c r="M942" s="27" t="str">
        <f t="shared" si="179"/>
        <v/>
      </c>
      <c r="N942" s="25" t="str">
        <f>IF(I942&lt;&gt;"",SUM($M$10:M942),"")</f>
        <v/>
      </c>
      <c r="O942" s="27" t="str">
        <f t="shared" si="180"/>
        <v/>
      </c>
    </row>
    <row r="943" spans="1:15" x14ac:dyDescent="0.25">
      <c r="A943" s="54" t="str">
        <f t="shared" si="169"/>
        <v/>
      </c>
      <c r="B943" s="6" t="str">
        <f t="shared" si="170"/>
        <v/>
      </c>
      <c r="C943" s="27" t="str">
        <f t="shared" si="171"/>
        <v/>
      </c>
      <c r="D943" s="27" t="str">
        <f t="shared" si="172"/>
        <v/>
      </c>
      <c r="E943" s="27" t="str">
        <f t="shared" si="173"/>
        <v/>
      </c>
      <c r="F943" s="25" t="str">
        <f>IF(A943&lt;&gt;"",SUM($E$10:E943),"")</f>
        <v/>
      </c>
      <c r="G943" s="27" t="str">
        <f t="shared" si="174"/>
        <v/>
      </c>
      <c r="I943" s="54" t="str">
        <f t="shared" si="175"/>
        <v/>
      </c>
      <c r="J943" s="6" t="str">
        <f t="shared" si="176"/>
        <v/>
      </c>
      <c r="K943" s="27" t="str">
        <f t="shared" si="177"/>
        <v/>
      </c>
      <c r="L943" s="27" t="str">
        <f t="shared" si="178"/>
        <v/>
      </c>
      <c r="M943" s="27" t="str">
        <f t="shared" si="179"/>
        <v/>
      </c>
      <c r="N943" s="25" t="str">
        <f>IF(I943&lt;&gt;"",SUM($M$10:M943),"")</f>
        <v/>
      </c>
      <c r="O943" s="27" t="str">
        <f t="shared" si="180"/>
        <v/>
      </c>
    </row>
    <row r="944" spans="1:15" x14ac:dyDescent="0.25">
      <c r="A944" s="54" t="str">
        <f t="shared" si="169"/>
        <v/>
      </c>
      <c r="B944" s="6" t="str">
        <f t="shared" si="170"/>
        <v/>
      </c>
      <c r="C944" s="27" t="str">
        <f t="shared" si="171"/>
        <v/>
      </c>
      <c r="D944" s="27" t="str">
        <f t="shared" si="172"/>
        <v/>
      </c>
      <c r="E944" s="27" t="str">
        <f t="shared" si="173"/>
        <v/>
      </c>
      <c r="F944" s="25" t="str">
        <f>IF(A944&lt;&gt;"",SUM($E$10:E944),"")</f>
        <v/>
      </c>
      <c r="G944" s="27" t="str">
        <f t="shared" si="174"/>
        <v/>
      </c>
      <c r="I944" s="54" t="str">
        <f t="shared" si="175"/>
        <v/>
      </c>
      <c r="J944" s="6" t="str">
        <f t="shared" si="176"/>
        <v/>
      </c>
      <c r="K944" s="27" t="str">
        <f t="shared" si="177"/>
        <v/>
      </c>
      <c r="L944" s="27" t="str">
        <f t="shared" si="178"/>
        <v/>
      </c>
      <c r="M944" s="27" t="str">
        <f t="shared" si="179"/>
        <v/>
      </c>
      <c r="N944" s="25" t="str">
        <f>IF(I944&lt;&gt;"",SUM($M$10:M944),"")</f>
        <v/>
      </c>
      <c r="O944" s="27" t="str">
        <f t="shared" si="180"/>
        <v/>
      </c>
    </row>
    <row r="945" spans="1:15" x14ac:dyDescent="0.25">
      <c r="A945" s="54" t="str">
        <f t="shared" si="169"/>
        <v/>
      </c>
      <c r="B945" s="6" t="str">
        <f t="shared" si="170"/>
        <v/>
      </c>
      <c r="C945" s="27" t="str">
        <f t="shared" si="171"/>
        <v/>
      </c>
      <c r="D945" s="27" t="str">
        <f t="shared" si="172"/>
        <v/>
      </c>
      <c r="E945" s="27" t="str">
        <f t="shared" si="173"/>
        <v/>
      </c>
      <c r="F945" s="25" t="str">
        <f>IF(A945&lt;&gt;"",SUM($E$10:E945),"")</f>
        <v/>
      </c>
      <c r="G945" s="27" t="str">
        <f t="shared" si="174"/>
        <v/>
      </c>
      <c r="I945" s="54" t="str">
        <f t="shared" si="175"/>
        <v/>
      </c>
      <c r="J945" s="6" t="str">
        <f t="shared" si="176"/>
        <v/>
      </c>
      <c r="K945" s="27" t="str">
        <f t="shared" si="177"/>
        <v/>
      </c>
      <c r="L945" s="27" t="str">
        <f t="shared" si="178"/>
        <v/>
      </c>
      <c r="M945" s="27" t="str">
        <f t="shared" si="179"/>
        <v/>
      </c>
      <c r="N945" s="25" t="str">
        <f>IF(I945&lt;&gt;"",SUM($M$10:M945),"")</f>
        <v/>
      </c>
      <c r="O945" s="27" t="str">
        <f t="shared" si="180"/>
        <v/>
      </c>
    </row>
    <row r="946" spans="1:15" x14ac:dyDescent="0.25">
      <c r="A946" s="54" t="str">
        <f t="shared" si="169"/>
        <v/>
      </c>
      <c r="B946" s="6" t="str">
        <f t="shared" si="170"/>
        <v/>
      </c>
      <c r="C946" s="27" t="str">
        <f t="shared" si="171"/>
        <v/>
      </c>
      <c r="D946" s="27" t="str">
        <f t="shared" si="172"/>
        <v/>
      </c>
      <c r="E946" s="27" t="str">
        <f t="shared" si="173"/>
        <v/>
      </c>
      <c r="F946" s="25" t="str">
        <f>IF(A946&lt;&gt;"",SUM($E$10:E946),"")</f>
        <v/>
      </c>
      <c r="G946" s="27" t="str">
        <f t="shared" si="174"/>
        <v/>
      </c>
      <c r="I946" s="54" t="str">
        <f t="shared" si="175"/>
        <v/>
      </c>
      <c r="J946" s="6" t="str">
        <f t="shared" si="176"/>
        <v/>
      </c>
      <c r="K946" s="27" t="str">
        <f t="shared" si="177"/>
        <v/>
      </c>
      <c r="L946" s="27" t="str">
        <f t="shared" si="178"/>
        <v/>
      </c>
      <c r="M946" s="27" t="str">
        <f t="shared" si="179"/>
        <v/>
      </c>
      <c r="N946" s="25" t="str">
        <f>IF(I946&lt;&gt;"",SUM($M$10:M946),"")</f>
        <v/>
      </c>
      <c r="O946" s="27" t="str">
        <f t="shared" si="180"/>
        <v/>
      </c>
    </row>
    <row r="947" spans="1:15" x14ac:dyDescent="0.25">
      <c r="A947" s="54" t="str">
        <f t="shared" si="169"/>
        <v/>
      </c>
      <c r="B947" s="6" t="str">
        <f t="shared" si="170"/>
        <v/>
      </c>
      <c r="C947" s="27" t="str">
        <f t="shared" si="171"/>
        <v/>
      </c>
      <c r="D947" s="27" t="str">
        <f t="shared" si="172"/>
        <v/>
      </c>
      <c r="E947" s="27" t="str">
        <f t="shared" si="173"/>
        <v/>
      </c>
      <c r="F947" s="25" t="str">
        <f>IF(A947&lt;&gt;"",SUM($E$10:E947),"")</f>
        <v/>
      </c>
      <c r="G947" s="27" t="str">
        <f t="shared" si="174"/>
        <v/>
      </c>
      <c r="I947" s="54" t="str">
        <f t="shared" si="175"/>
        <v/>
      </c>
      <c r="J947" s="6" t="str">
        <f t="shared" si="176"/>
        <v/>
      </c>
      <c r="K947" s="27" t="str">
        <f t="shared" si="177"/>
        <v/>
      </c>
      <c r="L947" s="27" t="str">
        <f t="shared" si="178"/>
        <v/>
      </c>
      <c r="M947" s="27" t="str">
        <f t="shared" si="179"/>
        <v/>
      </c>
      <c r="N947" s="25" t="str">
        <f>IF(I947&lt;&gt;"",SUM($M$10:M947),"")</f>
        <v/>
      </c>
      <c r="O947" s="27" t="str">
        <f t="shared" si="180"/>
        <v/>
      </c>
    </row>
    <row r="948" spans="1:15" x14ac:dyDescent="0.25">
      <c r="A948" s="54" t="str">
        <f t="shared" si="169"/>
        <v/>
      </c>
      <c r="B948" s="6" t="str">
        <f t="shared" si="170"/>
        <v/>
      </c>
      <c r="C948" s="27" t="str">
        <f t="shared" si="171"/>
        <v/>
      </c>
      <c r="D948" s="27" t="str">
        <f t="shared" si="172"/>
        <v/>
      </c>
      <c r="E948" s="27" t="str">
        <f t="shared" si="173"/>
        <v/>
      </c>
      <c r="F948" s="25" t="str">
        <f>IF(A948&lt;&gt;"",SUM($E$10:E948),"")</f>
        <v/>
      </c>
      <c r="G948" s="27" t="str">
        <f t="shared" si="174"/>
        <v/>
      </c>
      <c r="I948" s="54" t="str">
        <f t="shared" si="175"/>
        <v/>
      </c>
      <c r="J948" s="6" t="str">
        <f t="shared" si="176"/>
        <v/>
      </c>
      <c r="K948" s="27" t="str">
        <f t="shared" si="177"/>
        <v/>
      </c>
      <c r="L948" s="27" t="str">
        <f t="shared" si="178"/>
        <v/>
      </c>
      <c r="M948" s="27" t="str">
        <f t="shared" si="179"/>
        <v/>
      </c>
      <c r="N948" s="25" t="str">
        <f>IF(I948&lt;&gt;"",SUM($M$10:M948),"")</f>
        <v/>
      </c>
      <c r="O948" s="27" t="str">
        <f t="shared" si="180"/>
        <v/>
      </c>
    </row>
    <row r="949" spans="1:15" x14ac:dyDescent="0.25">
      <c r="A949" s="54" t="str">
        <f t="shared" si="169"/>
        <v/>
      </c>
      <c r="B949" s="6" t="str">
        <f t="shared" si="170"/>
        <v/>
      </c>
      <c r="C949" s="27" t="str">
        <f t="shared" si="171"/>
        <v/>
      </c>
      <c r="D949" s="27" t="str">
        <f t="shared" si="172"/>
        <v/>
      </c>
      <c r="E949" s="27" t="str">
        <f t="shared" si="173"/>
        <v/>
      </c>
      <c r="F949" s="25" t="str">
        <f>IF(A949&lt;&gt;"",SUM($E$10:E949),"")</f>
        <v/>
      </c>
      <c r="G949" s="27" t="str">
        <f t="shared" si="174"/>
        <v/>
      </c>
      <c r="I949" s="54" t="str">
        <f t="shared" si="175"/>
        <v/>
      </c>
      <c r="J949" s="6" t="str">
        <f t="shared" si="176"/>
        <v/>
      </c>
      <c r="K949" s="27" t="str">
        <f t="shared" si="177"/>
        <v/>
      </c>
      <c r="L949" s="27" t="str">
        <f t="shared" si="178"/>
        <v/>
      </c>
      <c r="M949" s="27" t="str">
        <f t="shared" si="179"/>
        <v/>
      </c>
      <c r="N949" s="25" t="str">
        <f>IF(I949&lt;&gt;"",SUM($M$10:M949),"")</f>
        <v/>
      </c>
      <c r="O949" s="27" t="str">
        <f t="shared" si="180"/>
        <v/>
      </c>
    </row>
    <row r="950" spans="1:15" x14ac:dyDescent="0.25">
      <c r="A950" s="54" t="str">
        <f t="shared" si="169"/>
        <v/>
      </c>
      <c r="B950" s="6" t="str">
        <f t="shared" si="170"/>
        <v/>
      </c>
      <c r="C950" s="27" t="str">
        <f t="shared" si="171"/>
        <v/>
      </c>
      <c r="D950" s="27" t="str">
        <f t="shared" si="172"/>
        <v/>
      </c>
      <c r="E950" s="27" t="str">
        <f t="shared" si="173"/>
        <v/>
      </c>
      <c r="F950" s="25" t="str">
        <f>IF(A950&lt;&gt;"",SUM($E$10:E950),"")</f>
        <v/>
      </c>
      <c r="G950" s="27" t="str">
        <f t="shared" si="174"/>
        <v/>
      </c>
      <c r="I950" s="54" t="str">
        <f t="shared" si="175"/>
        <v/>
      </c>
      <c r="J950" s="6" t="str">
        <f t="shared" si="176"/>
        <v/>
      </c>
      <c r="K950" s="27" t="str">
        <f t="shared" si="177"/>
        <v/>
      </c>
      <c r="L950" s="27" t="str">
        <f t="shared" si="178"/>
        <v/>
      </c>
      <c r="M950" s="27" t="str">
        <f t="shared" si="179"/>
        <v/>
      </c>
      <c r="N950" s="25" t="str">
        <f>IF(I950&lt;&gt;"",SUM($M$10:M950),"")</f>
        <v/>
      </c>
      <c r="O950" s="27" t="str">
        <f t="shared" si="180"/>
        <v/>
      </c>
    </row>
    <row r="951" spans="1:15" x14ac:dyDescent="0.25">
      <c r="A951" s="54" t="str">
        <f t="shared" si="169"/>
        <v/>
      </c>
      <c r="B951" s="6" t="str">
        <f t="shared" si="170"/>
        <v/>
      </c>
      <c r="C951" s="27" t="str">
        <f t="shared" si="171"/>
        <v/>
      </c>
      <c r="D951" s="27" t="str">
        <f t="shared" si="172"/>
        <v/>
      </c>
      <c r="E951" s="27" t="str">
        <f t="shared" si="173"/>
        <v/>
      </c>
      <c r="F951" s="25" t="str">
        <f>IF(A951&lt;&gt;"",SUM($E$10:E951),"")</f>
        <v/>
      </c>
      <c r="G951" s="27" t="str">
        <f t="shared" si="174"/>
        <v/>
      </c>
      <c r="I951" s="54" t="str">
        <f t="shared" si="175"/>
        <v/>
      </c>
      <c r="J951" s="6" t="str">
        <f t="shared" si="176"/>
        <v/>
      </c>
      <c r="K951" s="27" t="str">
        <f t="shared" si="177"/>
        <v/>
      </c>
      <c r="L951" s="27" t="str">
        <f t="shared" si="178"/>
        <v/>
      </c>
      <c r="M951" s="27" t="str">
        <f t="shared" si="179"/>
        <v/>
      </c>
      <c r="N951" s="25" t="str">
        <f>IF(I951&lt;&gt;"",SUM($M$10:M951),"")</f>
        <v/>
      </c>
      <c r="O951" s="27" t="str">
        <f t="shared" si="180"/>
        <v/>
      </c>
    </row>
    <row r="952" spans="1:15" x14ac:dyDescent="0.25">
      <c r="A952" s="54" t="str">
        <f t="shared" si="169"/>
        <v/>
      </c>
      <c r="B952" s="6" t="str">
        <f t="shared" si="170"/>
        <v/>
      </c>
      <c r="C952" s="27" t="str">
        <f t="shared" si="171"/>
        <v/>
      </c>
      <c r="D952" s="27" t="str">
        <f t="shared" si="172"/>
        <v/>
      </c>
      <c r="E952" s="27" t="str">
        <f t="shared" si="173"/>
        <v/>
      </c>
      <c r="F952" s="25" t="str">
        <f>IF(A952&lt;&gt;"",SUM($E$10:E952),"")</f>
        <v/>
      </c>
      <c r="G952" s="27" t="str">
        <f t="shared" si="174"/>
        <v/>
      </c>
      <c r="I952" s="54" t="str">
        <f t="shared" si="175"/>
        <v/>
      </c>
      <c r="J952" s="6" t="str">
        <f t="shared" si="176"/>
        <v/>
      </c>
      <c r="K952" s="27" t="str">
        <f t="shared" si="177"/>
        <v/>
      </c>
      <c r="L952" s="27" t="str">
        <f t="shared" si="178"/>
        <v/>
      </c>
      <c r="M952" s="27" t="str">
        <f t="shared" si="179"/>
        <v/>
      </c>
      <c r="N952" s="25" t="str">
        <f>IF(I952&lt;&gt;"",SUM($M$10:M952),"")</f>
        <v/>
      </c>
      <c r="O952" s="27" t="str">
        <f t="shared" si="180"/>
        <v/>
      </c>
    </row>
    <row r="953" spans="1:15" x14ac:dyDescent="0.25">
      <c r="A953" s="54" t="str">
        <f t="shared" si="169"/>
        <v/>
      </c>
      <c r="B953" s="6" t="str">
        <f t="shared" si="170"/>
        <v/>
      </c>
      <c r="C953" s="27" t="str">
        <f t="shared" si="171"/>
        <v/>
      </c>
      <c r="D953" s="27" t="str">
        <f t="shared" si="172"/>
        <v/>
      </c>
      <c r="E953" s="27" t="str">
        <f t="shared" si="173"/>
        <v/>
      </c>
      <c r="F953" s="25" t="str">
        <f>IF(A953&lt;&gt;"",SUM($E$10:E953),"")</f>
        <v/>
      </c>
      <c r="G953" s="27" t="str">
        <f t="shared" si="174"/>
        <v/>
      </c>
      <c r="I953" s="54" t="str">
        <f t="shared" si="175"/>
        <v/>
      </c>
      <c r="J953" s="6" t="str">
        <f t="shared" si="176"/>
        <v/>
      </c>
      <c r="K953" s="27" t="str">
        <f t="shared" si="177"/>
        <v/>
      </c>
      <c r="L953" s="27" t="str">
        <f t="shared" si="178"/>
        <v/>
      </c>
      <c r="M953" s="27" t="str">
        <f t="shared" si="179"/>
        <v/>
      </c>
      <c r="N953" s="25" t="str">
        <f>IF(I953&lt;&gt;"",SUM($M$10:M953),"")</f>
        <v/>
      </c>
      <c r="O953" s="27" t="str">
        <f t="shared" si="180"/>
        <v/>
      </c>
    </row>
    <row r="954" spans="1:15" x14ac:dyDescent="0.25">
      <c r="A954" s="54" t="str">
        <f t="shared" si="169"/>
        <v/>
      </c>
      <c r="B954" s="6" t="str">
        <f t="shared" si="170"/>
        <v/>
      </c>
      <c r="C954" s="27" t="str">
        <f t="shared" si="171"/>
        <v/>
      </c>
      <c r="D954" s="27" t="str">
        <f t="shared" si="172"/>
        <v/>
      </c>
      <c r="E954" s="27" t="str">
        <f t="shared" si="173"/>
        <v/>
      </c>
      <c r="F954" s="25" t="str">
        <f>IF(A954&lt;&gt;"",SUM($E$10:E954),"")</f>
        <v/>
      </c>
      <c r="G954" s="27" t="str">
        <f t="shared" si="174"/>
        <v/>
      </c>
      <c r="I954" s="54" t="str">
        <f t="shared" si="175"/>
        <v/>
      </c>
      <c r="J954" s="6" t="str">
        <f t="shared" si="176"/>
        <v/>
      </c>
      <c r="K954" s="27" t="str">
        <f t="shared" si="177"/>
        <v/>
      </c>
      <c r="L954" s="27" t="str">
        <f t="shared" si="178"/>
        <v/>
      </c>
      <c r="M954" s="27" t="str">
        <f t="shared" si="179"/>
        <v/>
      </c>
      <c r="N954" s="25" t="str">
        <f>IF(I954&lt;&gt;"",SUM($M$10:M954),"")</f>
        <v/>
      </c>
      <c r="O954" s="27" t="str">
        <f t="shared" si="180"/>
        <v/>
      </c>
    </row>
    <row r="955" spans="1:15" x14ac:dyDescent="0.25">
      <c r="A955" s="54" t="str">
        <f t="shared" si="169"/>
        <v/>
      </c>
      <c r="B955" s="6" t="str">
        <f t="shared" si="170"/>
        <v/>
      </c>
      <c r="C955" s="27" t="str">
        <f t="shared" si="171"/>
        <v/>
      </c>
      <c r="D955" s="27" t="str">
        <f t="shared" si="172"/>
        <v/>
      </c>
      <c r="E955" s="27" t="str">
        <f t="shared" si="173"/>
        <v/>
      </c>
      <c r="F955" s="25" t="str">
        <f>IF(A955&lt;&gt;"",SUM($E$10:E955),"")</f>
        <v/>
      </c>
      <c r="G955" s="27" t="str">
        <f t="shared" si="174"/>
        <v/>
      </c>
      <c r="I955" s="54" t="str">
        <f t="shared" si="175"/>
        <v/>
      </c>
      <c r="J955" s="6" t="str">
        <f t="shared" si="176"/>
        <v/>
      </c>
      <c r="K955" s="27" t="str">
        <f t="shared" si="177"/>
        <v/>
      </c>
      <c r="L955" s="27" t="str">
        <f t="shared" si="178"/>
        <v/>
      </c>
      <c r="M955" s="27" t="str">
        <f t="shared" si="179"/>
        <v/>
      </c>
      <c r="N955" s="25" t="str">
        <f>IF(I955&lt;&gt;"",SUM($M$10:M955),"")</f>
        <v/>
      </c>
      <c r="O955" s="27" t="str">
        <f t="shared" si="180"/>
        <v/>
      </c>
    </row>
    <row r="956" spans="1:15" x14ac:dyDescent="0.25">
      <c r="A956" s="54" t="str">
        <f t="shared" si="169"/>
        <v/>
      </c>
      <c r="B956" s="6" t="str">
        <f t="shared" si="170"/>
        <v/>
      </c>
      <c r="C956" s="27" t="str">
        <f t="shared" si="171"/>
        <v/>
      </c>
      <c r="D956" s="27" t="str">
        <f t="shared" si="172"/>
        <v/>
      </c>
      <c r="E956" s="27" t="str">
        <f t="shared" si="173"/>
        <v/>
      </c>
      <c r="F956" s="25" t="str">
        <f>IF(A956&lt;&gt;"",SUM($E$10:E956),"")</f>
        <v/>
      </c>
      <c r="G956" s="27" t="str">
        <f t="shared" si="174"/>
        <v/>
      </c>
      <c r="I956" s="54" t="str">
        <f t="shared" si="175"/>
        <v/>
      </c>
      <c r="J956" s="6" t="str">
        <f t="shared" si="176"/>
        <v/>
      </c>
      <c r="K956" s="27" t="str">
        <f t="shared" si="177"/>
        <v/>
      </c>
      <c r="L956" s="27" t="str">
        <f t="shared" si="178"/>
        <v/>
      </c>
      <c r="M956" s="27" t="str">
        <f t="shared" si="179"/>
        <v/>
      </c>
      <c r="N956" s="25" t="str">
        <f>IF(I956&lt;&gt;"",SUM($M$10:M956),"")</f>
        <v/>
      </c>
      <c r="O956" s="27" t="str">
        <f t="shared" si="180"/>
        <v/>
      </c>
    </row>
    <row r="957" spans="1:15" x14ac:dyDescent="0.25">
      <c r="A957" s="54" t="str">
        <f t="shared" si="169"/>
        <v/>
      </c>
      <c r="B957" s="6" t="str">
        <f t="shared" si="170"/>
        <v/>
      </c>
      <c r="C957" s="27" t="str">
        <f t="shared" si="171"/>
        <v/>
      </c>
      <c r="D957" s="27" t="str">
        <f t="shared" si="172"/>
        <v/>
      </c>
      <c r="E957" s="27" t="str">
        <f t="shared" si="173"/>
        <v/>
      </c>
      <c r="F957" s="25" t="str">
        <f>IF(A957&lt;&gt;"",SUM($E$10:E957),"")</f>
        <v/>
      </c>
      <c r="G957" s="27" t="str">
        <f t="shared" si="174"/>
        <v/>
      </c>
      <c r="I957" s="54" t="str">
        <f t="shared" si="175"/>
        <v/>
      </c>
      <c r="J957" s="6" t="str">
        <f t="shared" si="176"/>
        <v/>
      </c>
      <c r="K957" s="27" t="str">
        <f t="shared" si="177"/>
        <v/>
      </c>
      <c r="L957" s="27" t="str">
        <f t="shared" si="178"/>
        <v/>
      </c>
      <c r="M957" s="27" t="str">
        <f t="shared" si="179"/>
        <v/>
      </c>
      <c r="N957" s="25" t="str">
        <f>IF(I957&lt;&gt;"",SUM($M$10:M957),"")</f>
        <v/>
      </c>
      <c r="O957" s="27" t="str">
        <f t="shared" si="180"/>
        <v/>
      </c>
    </row>
    <row r="958" spans="1:15" x14ac:dyDescent="0.25">
      <c r="A958" s="54" t="str">
        <f t="shared" si="169"/>
        <v/>
      </c>
      <c r="B958" s="6" t="str">
        <f t="shared" si="170"/>
        <v/>
      </c>
      <c r="C958" s="27" t="str">
        <f t="shared" si="171"/>
        <v/>
      </c>
      <c r="D958" s="27" t="str">
        <f t="shared" si="172"/>
        <v/>
      </c>
      <c r="E958" s="27" t="str">
        <f t="shared" si="173"/>
        <v/>
      </c>
      <c r="F958" s="25" t="str">
        <f>IF(A958&lt;&gt;"",SUM($E$10:E958),"")</f>
        <v/>
      </c>
      <c r="G958" s="27" t="str">
        <f t="shared" si="174"/>
        <v/>
      </c>
      <c r="I958" s="54" t="str">
        <f t="shared" si="175"/>
        <v/>
      </c>
      <c r="J958" s="6" t="str">
        <f t="shared" si="176"/>
        <v/>
      </c>
      <c r="K958" s="27" t="str">
        <f t="shared" si="177"/>
        <v/>
      </c>
      <c r="L958" s="27" t="str">
        <f t="shared" si="178"/>
        <v/>
      </c>
      <c r="M958" s="27" t="str">
        <f t="shared" si="179"/>
        <v/>
      </c>
      <c r="N958" s="25" t="str">
        <f>IF(I958&lt;&gt;"",SUM($M$10:M958),"")</f>
        <v/>
      </c>
      <c r="O958" s="27" t="str">
        <f t="shared" si="180"/>
        <v/>
      </c>
    </row>
    <row r="959" spans="1:15" x14ac:dyDescent="0.25">
      <c r="A959" s="54" t="str">
        <f t="shared" si="169"/>
        <v/>
      </c>
      <c r="B959" s="6" t="str">
        <f t="shared" si="170"/>
        <v/>
      </c>
      <c r="C959" s="27" t="str">
        <f t="shared" si="171"/>
        <v/>
      </c>
      <c r="D959" s="27" t="str">
        <f t="shared" si="172"/>
        <v/>
      </c>
      <c r="E959" s="27" t="str">
        <f t="shared" si="173"/>
        <v/>
      </c>
      <c r="F959" s="25" t="str">
        <f>IF(A959&lt;&gt;"",SUM($E$10:E959),"")</f>
        <v/>
      </c>
      <c r="G959" s="27" t="str">
        <f t="shared" si="174"/>
        <v/>
      </c>
      <c r="I959" s="54" t="str">
        <f t="shared" si="175"/>
        <v/>
      </c>
      <c r="J959" s="6" t="str">
        <f t="shared" si="176"/>
        <v/>
      </c>
      <c r="K959" s="27" t="str">
        <f t="shared" si="177"/>
        <v/>
      </c>
      <c r="L959" s="27" t="str">
        <f t="shared" si="178"/>
        <v/>
      </c>
      <c r="M959" s="27" t="str">
        <f t="shared" si="179"/>
        <v/>
      </c>
      <c r="N959" s="25" t="str">
        <f>IF(I959&lt;&gt;"",SUM($M$10:M959),"")</f>
        <v/>
      </c>
      <c r="O959" s="27" t="str">
        <f t="shared" si="180"/>
        <v/>
      </c>
    </row>
    <row r="960" spans="1:15" x14ac:dyDescent="0.25">
      <c r="A960" s="54" t="str">
        <f t="shared" si="169"/>
        <v/>
      </c>
      <c r="B960" s="6" t="str">
        <f t="shared" si="170"/>
        <v/>
      </c>
      <c r="C960" s="27" t="str">
        <f t="shared" si="171"/>
        <v/>
      </c>
      <c r="D960" s="27" t="str">
        <f t="shared" si="172"/>
        <v/>
      </c>
      <c r="E960" s="27" t="str">
        <f t="shared" si="173"/>
        <v/>
      </c>
      <c r="F960" s="25" t="str">
        <f>IF(A960&lt;&gt;"",SUM($E$10:E960),"")</f>
        <v/>
      </c>
      <c r="G960" s="27" t="str">
        <f t="shared" si="174"/>
        <v/>
      </c>
      <c r="I960" s="54" t="str">
        <f t="shared" si="175"/>
        <v/>
      </c>
      <c r="J960" s="6" t="str">
        <f t="shared" si="176"/>
        <v/>
      </c>
      <c r="K960" s="27" t="str">
        <f t="shared" si="177"/>
        <v/>
      </c>
      <c r="L960" s="27" t="str">
        <f t="shared" si="178"/>
        <v/>
      </c>
      <c r="M960" s="27" t="str">
        <f t="shared" si="179"/>
        <v/>
      </c>
      <c r="N960" s="25" t="str">
        <f>IF(I960&lt;&gt;"",SUM($M$10:M960),"")</f>
        <v/>
      </c>
      <c r="O960" s="27" t="str">
        <f t="shared" si="180"/>
        <v/>
      </c>
    </row>
    <row r="961" spans="1:15" x14ac:dyDescent="0.25">
      <c r="A961" s="54" t="str">
        <f t="shared" si="169"/>
        <v/>
      </c>
      <c r="B961" s="6" t="str">
        <f t="shared" si="170"/>
        <v/>
      </c>
      <c r="C961" s="27" t="str">
        <f t="shared" si="171"/>
        <v/>
      </c>
      <c r="D961" s="27" t="str">
        <f t="shared" si="172"/>
        <v/>
      </c>
      <c r="E961" s="27" t="str">
        <f t="shared" si="173"/>
        <v/>
      </c>
      <c r="F961" s="25" t="str">
        <f>IF(A961&lt;&gt;"",SUM($E$10:E961),"")</f>
        <v/>
      </c>
      <c r="G961" s="27" t="str">
        <f t="shared" si="174"/>
        <v/>
      </c>
      <c r="I961" s="54" t="str">
        <f t="shared" si="175"/>
        <v/>
      </c>
      <c r="J961" s="6" t="str">
        <f t="shared" si="176"/>
        <v/>
      </c>
      <c r="K961" s="27" t="str">
        <f t="shared" si="177"/>
        <v/>
      </c>
      <c r="L961" s="27" t="str">
        <f t="shared" si="178"/>
        <v/>
      </c>
      <c r="M961" s="27" t="str">
        <f t="shared" si="179"/>
        <v/>
      </c>
      <c r="N961" s="25" t="str">
        <f>IF(I961&lt;&gt;"",SUM($M$10:M961),"")</f>
        <v/>
      </c>
      <c r="O961" s="27" t="str">
        <f t="shared" si="180"/>
        <v/>
      </c>
    </row>
    <row r="962" spans="1:15" x14ac:dyDescent="0.25">
      <c r="A962" s="54" t="str">
        <f t="shared" si="169"/>
        <v/>
      </c>
      <c r="B962" s="6" t="str">
        <f t="shared" si="170"/>
        <v/>
      </c>
      <c r="C962" s="27" t="str">
        <f t="shared" si="171"/>
        <v/>
      </c>
      <c r="D962" s="27" t="str">
        <f t="shared" si="172"/>
        <v/>
      </c>
      <c r="E962" s="27" t="str">
        <f t="shared" si="173"/>
        <v/>
      </c>
      <c r="F962" s="25" t="str">
        <f>IF(A962&lt;&gt;"",SUM($E$10:E962),"")</f>
        <v/>
      </c>
      <c r="G962" s="27" t="str">
        <f t="shared" si="174"/>
        <v/>
      </c>
      <c r="I962" s="54" t="str">
        <f t="shared" si="175"/>
        <v/>
      </c>
      <c r="J962" s="6" t="str">
        <f t="shared" si="176"/>
        <v/>
      </c>
      <c r="K962" s="27" t="str">
        <f t="shared" si="177"/>
        <v/>
      </c>
      <c r="L962" s="27" t="str">
        <f t="shared" si="178"/>
        <v/>
      </c>
      <c r="M962" s="27" t="str">
        <f t="shared" si="179"/>
        <v/>
      </c>
      <c r="N962" s="25" t="str">
        <f>IF(I962&lt;&gt;"",SUM($M$10:M962),"")</f>
        <v/>
      </c>
      <c r="O962" s="27" t="str">
        <f t="shared" si="180"/>
        <v/>
      </c>
    </row>
    <row r="963" spans="1:15" x14ac:dyDescent="0.25">
      <c r="A963" s="54" t="str">
        <f t="shared" si="169"/>
        <v/>
      </c>
      <c r="B963" s="6" t="str">
        <f t="shared" si="170"/>
        <v/>
      </c>
      <c r="C963" s="27" t="str">
        <f t="shared" si="171"/>
        <v/>
      </c>
      <c r="D963" s="27" t="str">
        <f t="shared" si="172"/>
        <v/>
      </c>
      <c r="E963" s="27" t="str">
        <f t="shared" si="173"/>
        <v/>
      </c>
      <c r="F963" s="25" t="str">
        <f>IF(A963&lt;&gt;"",SUM($E$10:E963),"")</f>
        <v/>
      </c>
      <c r="G963" s="27" t="str">
        <f t="shared" si="174"/>
        <v/>
      </c>
      <c r="I963" s="54" t="str">
        <f t="shared" si="175"/>
        <v/>
      </c>
      <c r="J963" s="6" t="str">
        <f t="shared" si="176"/>
        <v/>
      </c>
      <c r="K963" s="27" t="str">
        <f t="shared" si="177"/>
        <v/>
      </c>
      <c r="L963" s="27" t="str">
        <f t="shared" si="178"/>
        <v/>
      </c>
      <c r="M963" s="27" t="str">
        <f t="shared" si="179"/>
        <v/>
      </c>
      <c r="N963" s="25" t="str">
        <f>IF(I963&lt;&gt;"",SUM($M$10:M963),"")</f>
        <v/>
      </c>
      <c r="O963" s="27" t="str">
        <f t="shared" si="180"/>
        <v/>
      </c>
    </row>
    <row r="964" spans="1:15" x14ac:dyDescent="0.25">
      <c r="A964" s="54" t="str">
        <f t="shared" si="169"/>
        <v/>
      </c>
      <c r="B964" s="6" t="str">
        <f t="shared" si="170"/>
        <v/>
      </c>
      <c r="C964" s="27" t="str">
        <f t="shared" si="171"/>
        <v/>
      </c>
      <c r="D964" s="27" t="str">
        <f t="shared" si="172"/>
        <v/>
      </c>
      <c r="E964" s="27" t="str">
        <f t="shared" si="173"/>
        <v/>
      </c>
      <c r="F964" s="25" t="str">
        <f>IF(A964&lt;&gt;"",SUM($E$10:E964),"")</f>
        <v/>
      </c>
      <c r="G964" s="27" t="str">
        <f t="shared" si="174"/>
        <v/>
      </c>
      <c r="I964" s="54" t="str">
        <f t="shared" si="175"/>
        <v/>
      </c>
      <c r="J964" s="6" t="str">
        <f t="shared" si="176"/>
        <v/>
      </c>
      <c r="K964" s="27" t="str">
        <f t="shared" si="177"/>
        <v/>
      </c>
      <c r="L964" s="27" t="str">
        <f t="shared" si="178"/>
        <v/>
      </c>
      <c r="M964" s="27" t="str">
        <f t="shared" si="179"/>
        <v/>
      </c>
      <c r="N964" s="25" t="str">
        <f>IF(I964&lt;&gt;"",SUM($M$10:M964),"")</f>
        <v/>
      </c>
      <c r="O964" s="27" t="str">
        <f t="shared" si="180"/>
        <v/>
      </c>
    </row>
    <row r="965" spans="1:15" x14ac:dyDescent="0.25">
      <c r="A965" s="54" t="str">
        <f t="shared" si="169"/>
        <v/>
      </c>
      <c r="B965" s="6" t="str">
        <f t="shared" si="170"/>
        <v/>
      </c>
      <c r="C965" s="27" t="str">
        <f t="shared" si="171"/>
        <v/>
      </c>
      <c r="D965" s="27" t="str">
        <f t="shared" si="172"/>
        <v/>
      </c>
      <c r="E965" s="27" t="str">
        <f t="shared" si="173"/>
        <v/>
      </c>
      <c r="F965" s="25" t="str">
        <f>IF(A965&lt;&gt;"",SUM($E$10:E965),"")</f>
        <v/>
      </c>
      <c r="G965" s="27" t="str">
        <f t="shared" si="174"/>
        <v/>
      </c>
      <c r="I965" s="54" t="str">
        <f t="shared" si="175"/>
        <v/>
      </c>
      <c r="J965" s="6" t="str">
        <f t="shared" si="176"/>
        <v/>
      </c>
      <c r="K965" s="27" t="str">
        <f t="shared" si="177"/>
        <v/>
      </c>
      <c r="L965" s="27" t="str">
        <f t="shared" si="178"/>
        <v/>
      </c>
      <c r="M965" s="27" t="str">
        <f t="shared" si="179"/>
        <v/>
      </c>
      <c r="N965" s="25" t="str">
        <f>IF(I965&lt;&gt;"",SUM($M$10:M965),"")</f>
        <v/>
      </c>
      <c r="O965" s="27" t="str">
        <f t="shared" si="180"/>
        <v/>
      </c>
    </row>
    <row r="966" spans="1:15" x14ac:dyDescent="0.25">
      <c r="A966" s="54" t="str">
        <f t="shared" si="169"/>
        <v/>
      </c>
      <c r="B966" s="6" t="str">
        <f t="shared" si="170"/>
        <v/>
      </c>
      <c r="C966" s="27" t="str">
        <f t="shared" si="171"/>
        <v/>
      </c>
      <c r="D966" s="27" t="str">
        <f t="shared" si="172"/>
        <v/>
      </c>
      <c r="E966" s="27" t="str">
        <f t="shared" si="173"/>
        <v/>
      </c>
      <c r="F966" s="25" t="str">
        <f>IF(A966&lt;&gt;"",SUM($E$10:E966),"")</f>
        <v/>
      </c>
      <c r="G966" s="27" t="str">
        <f t="shared" si="174"/>
        <v/>
      </c>
      <c r="I966" s="54" t="str">
        <f t="shared" si="175"/>
        <v/>
      </c>
      <c r="J966" s="6" t="str">
        <f t="shared" si="176"/>
        <v/>
      </c>
      <c r="K966" s="27" t="str">
        <f t="shared" si="177"/>
        <v/>
      </c>
      <c r="L966" s="27" t="str">
        <f t="shared" si="178"/>
        <v/>
      </c>
      <c r="M966" s="27" t="str">
        <f t="shared" si="179"/>
        <v/>
      </c>
      <c r="N966" s="25" t="str">
        <f>IF(I966&lt;&gt;"",SUM($M$10:M966),"")</f>
        <v/>
      </c>
      <c r="O966" s="27" t="str">
        <f t="shared" si="180"/>
        <v/>
      </c>
    </row>
    <row r="967" spans="1:15" x14ac:dyDescent="0.25">
      <c r="A967" s="54" t="str">
        <f t="shared" si="169"/>
        <v/>
      </c>
      <c r="B967" s="6" t="str">
        <f t="shared" si="170"/>
        <v/>
      </c>
      <c r="C967" s="27" t="str">
        <f t="shared" si="171"/>
        <v/>
      </c>
      <c r="D967" s="27" t="str">
        <f t="shared" si="172"/>
        <v/>
      </c>
      <c r="E967" s="27" t="str">
        <f t="shared" si="173"/>
        <v/>
      </c>
      <c r="F967" s="25" t="str">
        <f>IF(A967&lt;&gt;"",SUM($E$10:E967),"")</f>
        <v/>
      </c>
      <c r="G967" s="27" t="str">
        <f t="shared" si="174"/>
        <v/>
      </c>
      <c r="I967" s="54" t="str">
        <f t="shared" si="175"/>
        <v/>
      </c>
      <c r="J967" s="6" t="str">
        <f t="shared" si="176"/>
        <v/>
      </c>
      <c r="K967" s="27" t="str">
        <f t="shared" si="177"/>
        <v/>
      </c>
      <c r="L967" s="27" t="str">
        <f t="shared" si="178"/>
        <v/>
      </c>
      <c r="M967" s="27" t="str">
        <f t="shared" si="179"/>
        <v/>
      </c>
      <c r="N967" s="25" t="str">
        <f>IF(I967&lt;&gt;"",SUM($M$10:M967),"")</f>
        <v/>
      </c>
      <c r="O967" s="27" t="str">
        <f t="shared" si="180"/>
        <v/>
      </c>
    </row>
    <row r="968" spans="1:15" x14ac:dyDescent="0.25">
      <c r="A968" s="54" t="str">
        <f t="shared" si="169"/>
        <v/>
      </c>
      <c r="B968" s="6" t="str">
        <f t="shared" si="170"/>
        <v/>
      </c>
      <c r="C968" s="27" t="str">
        <f t="shared" si="171"/>
        <v/>
      </c>
      <c r="D968" s="27" t="str">
        <f t="shared" si="172"/>
        <v/>
      </c>
      <c r="E968" s="27" t="str">
        <f t="shared" si="173"/>
        <v/>
      </c>
      <c r="F968" s="25" t="str">
        <f>IF(A968&lt;&gt;"",SUM($E$10:E968),"")</f>
        <v/>
      </c>
      <c r="G968" s="27" t="str">
        <f t="shared" si="174"/>
        <v/>
      </c>
      <c r="I968" s="54" t="str">
        <f t="shared" si="175"/>
        <v/>
      </c>
      <c r="J968" s="6" t="str">
        <f t="shared" si="176"/>
        <v/>
      </c>
      <c r="K968" s="27" t="str">
        <f t="shared" si="177"/>
        <v/>
      </c>
      <c r="L968" s="27" t="str">
        <f t="shared" si="178"/>
        <v/>
      </c>
      <c r="M968" s="27" t="str">
        <f t="shared" si="179"/>
        <v/>
      </c>
      <c r="N968" s="25" t="str">
        <f>IF(I968&lt;&gt;"",SUM($M$10:M968),"")</f>
        <v/>
      </c>
      <c r="O968" s="27" t="str">
        <f t="shared" si="180"/>
        <v/>
      </c>
    </row>
    <row r="969" spans="1:15" x14ac:dyDescent="0.25">
      <c r="A969" s="54" t="str">
        <f t="shared" si="169"/>
        <v/>
      </c>
      <c r="B969" s="6" t="str">
        <f t="shared" si="170"/>
        <v/>
      </c>
      <c r="C969" s="27" t="str">
        <f t="shared" si="171"/>
        <v/>
      </c>
      <c r="D969" s="27" t="str">
        <f t="shared" si="172"/>
        <v/>
      </c>
      <c r="E969" s="27" t="str">
        <f t="shared" si="173"/>
        <v/>
      </c>
      <c r="F969" s="25" t="str">
        <f>IF(A969&lt;&gt;"",SUM($E$10:E969),"")</f>
        <v/>
      </c>
      <c r="G969" s="27" t="str">
        <f t="shared" si="174"/>
        <v/>
      </c>
      <c r="I969" s="54" t="str">
        <f t="shared" si="175"/>
        <v/>
      </c>
      <c r="J969" s="6" t="str">
        <f t="shared" si="176"/>
        <v/>
      </c>
      <c r="K969" s="27" t="str">
        <f t="shared" si="177"/>
        <v/>
      </c>
      <c r="L969" s="27" t="str">
        <f t="shared" si="178"/>
        <v/>
      </c>
      <c r="M969" s="27" t="str">
        <f t="shared" si="179"/>
        <v/>
      </c>
      <c r="N969" s="25" t="str">
        <f>IF(I969&lt;&gt;"",SUM($M$10:M969),"")</f>
        <v/>
      </c>
      <c r="O969" s="27" t="str">
        <f t="shared" si="180"/>
        <v/>
      </c>
    </row>
    <row r="970" spans="1:15" x14ac:dyDescent="0.25">
      <c r="A970" s="54" t="str">
        <f t="shared" si="169"/>
        <v/>
      </c>
      <c r="B970" s="6" t="str">
        <f t="shared" si="170"/>
        <v/>
      </c>
      <c r="C970" s="27" t="str">
        <f t="shared" si="171"/>
        <v/>
      </c>
      <c r="D970" s="27" t="str">
        <f t="shared" si="172"/>
        <v/>
      </c>
      <c r="E970" s="27" t="str">
        <f t="shared" si="173"/>
        <v/>
      </c>
      <c r="F970" s="25" t="str">
        <f>IF(A970&lt;&gt;"",SUM($E$10:E970),"")</f>
        <v/>
      </c>
      <c r="G970" s="27" t="str">
        <f t="shared" si="174"/>
        <v/>
      </c>
      <c r="I970" s="54" t="str">
        <f t="shared" si="175"/>
        <v/>
      </c>
      <c r="J970" s="6" t="str">
        <f t="shared" si="176"/>
        <v/>
      </c>
      <c r="K970" s="27" t="str">
        <f t="shared" si="177"/>
        <v/>
      </c>
      <c r="L970" s="27" t="str">
        <f t="shared" si="178"/>
        <v/>
      </c>
      <c r="M970" s="27" t="str">
        <f t="shared" si="179"/>
        <v/>
      </c>
      <c r="N970" s="25" t="str">
        <f>IF(I970&lt;&gt;"",SUM($M$10:M970),"")</f>
        <v/>
      </c>
      <c r="O970" s="27" t="str">
        <f t="shared" si="180"/>
        <v/>
      </c>
    </row>
    <row r="971" spans="1:15" x14ac:dyDescent="0.25">
      <c r="A971" s="54" t="str">
        <f t="shared" si="169"/>
        <v/>
      </c>
      <c r="B971" s="6" t="str">
        <f t="shared" si="170"/>
        <v/>
      </c>
      <c r="C971" s="27" t="str">
        <f t="shared" si="171"/>
        <v/>
      </c>
      <c r="D971" s="27" t="str">
        <f t="shared" si="172"/>
        <v/>
      </c>
      <c r="E971" s="27" t="str">
        <f t="shared" si="173"/>
        <v/>
      </c>
      <c r="F971" s="25" t="str">
        <f>IF(A971&lt;&gt;"",SUM($E$10:E971),"")</f>
        <v/>
      </c>
      <c r="G971" s="27" t="str">
        <f t="shared" si="174"/>
        <v/>
      </c>
      <c r="I971" s="54" t="str">
        <f t="shared" si="175"/>
        <v/>
      </c>
      <c r="J971" s="6" t="str">
        <f t="shared" si="176"/>
        <v/>
      </c>
      <c r="K971" s="27" t="str">
        <f t="shared" si="177"/>
        <v/>
      </c>
      <c r="L971" s="27" t="str">
        <f t="shared" si="178"/>
        <v/>
      </c>
      <c r="M971" s="27" t="str">
        <f t="shared" si="179"/>
        <v/>
      </c>
      <c r="N971" s="25" t="str">
        <f>IF(I971&lt;&gt;"",SUM($M$10:M971),"")</f>
        <v/>
      </c>
      <c r="O971" s="27" t="str">
        <f t="shared" si="180"/>
        <v/>
      </c>
    </row>
    <row r="972" spans="1:15" x14ac:dyDescent="0.25">
      <c r="A972" s="54" t="str">
        <f t="shared" ref="A972:A1000" si="181">IF(A971&lt;$G$4,A971+1,"")</f>
        <v/>
      </c>
      <c r="B972" s="6" t="str">
        <f t="shared" ref="B972:B1000" si="182">IF(A972&lt;&gt;"",EDATE($C$7,A972*12/$G$3),"")</f>
        <v/>
      </c>
      <c r="C972" s="27" t="str">
        <f t="shared" ref="C972:C1000" si="183">IF(A972&lt;&gt;"",$G$5,"")</f>
        <v/>
      </c>
      <c r="D972" s="27" t="str">
        <f t="shared" ref="D972:D1000" si="184">IF(A972&lt;&gt;"",G971*$G$6,"")</f>
        <v/>
      </c>
      <c r="E972" s="27" t="str">
        <f t="shared" ref="E972:E1000" si="185">IF(A972&lt;&gt;"",C972-D972,"")</f>
        <v/>
      </c>
      <c r="F972" s="25" t="str">
        <f>IF(A972&lt;&gt;"",SUM($E$10:E972),"")</f>
        <v/>
      </c>
      <c r="G972" s="27" t="str">
        <f t="shared" ref="G972:G1000" si="186">IF(A972&lt;&gt;"",$C$3-F972,"")</f>
        <v/>
      </c>
      <c r="I972" s="54" t="str">
        <f t="shared" ref="I972:I1000" si="187">IF(I971&lt;$G$4,I971+1,"")</f>
        <v/>
      </c>
      <c r="J972" s="6" t="str">
        <f t="shared" ref="J972:J1000" si="188">IF(I972&lt;&gt;"",EDATE($C$7,I972*12/$G$3),"")</f>
        <v/>
      </c>
      <c r="K972" s="27" t="str">
        <f t="shared" ref="K972:K1000" si="189">C972</f>
        <v/>
      </c>
      <c r="L972" s="27" t="str">
        <f t="shared" ref="L972:L1000" si="190">IF(I972&lt;&gt;"",O971*$O$6,"")</f>
        <v/>
      </c>
      <c r="M972" s="27" t="str">
        <f t="shared" ref="M972:M1000" si="191">IF(I972&lt;&gt;"",K972-L972,"")</f>
        <v/>
      </c>
      <c r="N972" s="25" t="str">
        <f>IF(I972&lt;&gt;"",SUM($M$10:M972),"")</f>
        <v/>
      </c>
      <c r="O972" s="27" t="str">
        <f t="shared" ref="O972:O1000" si="192">IF(I972&lt;&gt;"",O971-M972,"")</f>
        <v/>
      </c>
    </row>
    <row r="973" spans="1:15" x14ac:dyDescent="0.25">
      <c r="A973" s="54" t="str">
        <f t="shared" si="181"/>
        <v/>
      </c>
      <c r="B973" s="6" t="str">
        <f t="shared" si="182"/>
        <v/>
      </c>
      <c r="C973" s="27" t="str">
        <f t="shared" si="183"/>
        <v/>
      </c>
      <c r="D973" s="27" t="str">
        <f t="shared" si="184"/>
        <v/>
      </c>
      <c r="E973" s="27" t="str">
        <f t="shared" si="185"/>
        <v/>
      </c>
      <c r="F973" s="25" t="str">
        <f>IF(A973&lt;&gt;"",SUM($E$10:E973),"")</f>
        <v/>
      </c>
      <c r="G973" s="27" t="str">
        <f t="shared" si="186"/>
        <v/>
      </c>
      <c r="I973" s="54" t="str">
        <f t="shared" si="187"/>
        <v/>
      </c>
      <c r="J973" s="6" t="str">
        <f t="shared" si="188"/>
        <v/>
      </c>
      <c r="K973" s="27" t="str">
        <f t="shared" si="189"/>
        <v/>
      </c>
      <c r="L973" s="27" t="str">
        <f t="shared" si="190"/>
        <v/>
      </c>
      <c r="M973" s="27" t="str">
        <f t="shared" si="191"/>
        <v/>
      </c>
      <c r="N973" s="25" t="str">
        <f>IF(I973&lt;&gt;"",SUM($M$10:M973),"")</f>
        <v/>
      </c>
      <c r="O973" s="27" t="str">
        <f t="shared" si="192"/>
        <v/>
      </c>
    </row>
    <row r="974" spans="1:15" x14ac:dyDescent="0.25">
      <c r="A974" s="54" t="str">
        <f t="shared" si="181"/>
        <v/>
      </c>
      <c r="B974" s="6" t="str">
        <f t="shared" si="182"/>
        <v/>
      </c>
      <c r="C974" s="27" t="str">
        <f t="shared" si="183"/>
        <v/>
      </c>
      <c r="D974" s="27" t="str">
        <f t="shared" si="184"/>
        <v/>
      </c>
      <c r="E974" s="27" t="str">
        <f t="shared" si="185"/>
        <v/>
      </c>
      <c r="F974" s="25" t="str">
        <f>IF(A974&lt;&gt;"",SUM($E$10:E974),"")</f>
        <v/>
      </c>
      <c r="G974" s="27" t="str">
        <f t="shared" si="186"/>
        <v/>
      </c>
      <c r="I974" s="54" t="str">
        <f t="shared" si="187"/>
        <v/>
      </c>
      <c r="J974" s="6" t="str">
        <f t="shared" si="188"/>
        <v/>
      </c>
      <c r="K974" s="27" t="str">
        <f t="shared" si="189"/>
        <v/>
      </c>
      <c r="L974" s="27" t="str">
        <f t="shared" si="190"/>
        <v/>
      </c>
      <c r="M974" s="27" t="str">
        <f t="shared" si="191"/>
        <v/>
      </c>
      <c r="N974" s="25" t="str">
        <f>IF(I974&lt;&gt;"",SUM($M$10:M974),"")</f>
        <v/>
      </c>
      <c r="O974" s="27" t="str">
        <f t="shared" si="192"/>
        <v/>
      </c>
    </row>
    <row r="975" spans="1:15" x14ac:dyDescent="0.25">
      <c r="A975" s="54" t="str">
        <f t="shared" si="181"/>
        <v/>
      </c>
      <c r="B975" s="6" t="str">
        <f t="shared" si="182"/>
        <v/>
      </c>
      <c r="C975" s="27" t="str">
        <f t="shared" si="183"/>
        <v/>
      </c>
      <c r="D975" s="27" t="str">
        <f t="shared" si="184"/>
        <v/>
      </c>
      <c r="E975" s="27" t="str">
        <f t="shared" si="185"/>
        <v/>
      </c>
      <c r="F975" s="25" t="str">
        <f>IF(A975&lt;&gt;"",SUM($E$10:E975),"")</f>
        <v/>
      </c>
      <c r="G975" s="27" t="str">
        <f t="shared" si="186"/>
        <v/>
      </c>
      <c r="I975" s="54" t="str">
        <f t="shared" si="187"/>
        <v/>
      </c>
      <c r="J975" s="6" t="str">
        <f t="shared" si="188"/>
        <v/>
      </c>
      <c r="K975" s="27" t="str">
        <f t="shared" si="189"/>
        <v/>
      </c>
      <c r="L975" s="27" t="str">
        <f t="shared" si="190"/>
        <v/>
      </c>
      <c r="M975" s="27" t="str">
        <f t="shared" si="191"/>
        <v/>
      </c>
      <c r="N975" s="25" t="str">
        <f>IF(I975&lt;&gt;"",SUM($M$10:M975),"")</f>
        <v/>
      </c>
      <c r="O975" s="27" t="str">
        <f t="shared" si="192"/>
        <v/>
      </c>
    </row>
    <row r="976" spans="1:15" x14ac:dyDescent="0.25">
      <c r="A976" s="54" t="str">
        <f t="shared" si="181"/>
        <v/>
      </c>
      <c r="B976" s="6" t="str">
        <f t="shared" si="182"/>
        <v/>
      </c>
      <c r="C976" s="27" t="str">
        <f t="shared" si="183"/>
        <v/>
      </c>
      <c r="D976" s="27" t="str">
        <f t="shared" si="184"/>
        <v/>
      </c>
      <c r="E976" s="27" t="str">
        <f t="shared" si="185"/>
        <v/>
      </c>
      <c r="F976" s="25" t="str">
        <f>IF(A976&lt;&gt;"",SUM($E$10:E976),"")</f>
        <v/>
      </c>
      <c r="G976" s="27" t="str">
        <f t="shared" si="186"/>
        <v/>
      </c>
      <c r="I976" s="54" t="str">
        <f t="shared" si="187"/>
        <v/>
      </c>
      <c r="J976" s="6" t="str">
        <f t="shared" si="188"/>
        <v/>
      </c>
      <c r="K976" s="27" t="str">
        <f t="shared" si="189"/>
        <v/>
      </c>
      <c r="L976" s="27" t="str">
        <f t="shared" si="190"/>
        <v/>
      </c>
      <c r="M976" s="27" t="str">
        <f t="shared" si="191"/>
        <v/>
      </c>
      <c r="N976" s="25" t="str">
        <f>IF(I976&lt;&gt;"",SUM($M$10:M976),"")</f>
        <v/>
      </c>
      <c r="O976" s="27" t="str">
        <f t="shared" si="192"/>
        <v/>
      </c>
    </row>
    <row r="977" spans="1:15" x14ac:dyDescent="0.25">
      <c r="A977" s="54" t="str">
        <f t="shared" si="181"/>
        <v/>
      </c>
      <c r="B977" s="6" t="str">
        <f t="shared" si="182"/>
        <v/>
      </c>
      <c r="C977" s="27" t="str">
        <f t="shared" si="183"/>
        <v/>
      </c>
      <c r="D977" s="27" t="str">
        <f t="shared" si="184"/>
        <v/>
      </c>
      <c r="E977" s="27" t="str">
        <f t="shared" si="185"/>
        <v/>
      </c>
      <c r="F977" s="25" t="str">
        <f>IF(A977&lt;&gt;"",SUM($E$10:E977),"")</f>
        <v/>
      </c>
      <c r="G977" s="27" t="str">
        <f t="shared" si="186"/>
        <v/>
      </c>
      <c r="I977" s="54" t="str">
        <f t="shared" si="187"/>
        <v/>
      </c>
      <c r="J977" s="6" t="str">
        <f t="shared" si="188"/>
        <v/>
      </c>
      <c r="K977" s="27" t="str">
        <f t="shared" si="189"/>
        <v/>
      </c>
      <c r="L977" s="27" t="str">
        <f t="shared" si="190"/>
        <v/>
      </c>
      <c r="M977" s="27" t="str">
        <f t="shared" si="191"/>
        <v/>
      </c>
      <c r="N977" s="25" t="str">
        <f>IF(I977&lt;&gt;"",SUM($M$10:M977),"")</f>
        <v/>
      </c>
      <c r="O977" s="27" t="str">
        <f t="shared" si="192"/>
        <v/>
      </c>
    </row>
    <row r="978" spans="1:15" x14ac:dyDescent="0.25">
      <c r="A978" s="54" t="str">
        <f t="shared" si="181"/>
        <v/>
      </c>
      <c r="B978" s="6" t="str">
        <f t="shared" si="182"/>
        <v/>
      </c>
      <c r="C978" s="27" t="str">
        <f t="shared" si="183"/>
        <v/>
      </c>
      <c r="D978" s="27" t="str">
        <f t="shared" si="184"/>
        <v/>
      </c>
      <c r="E978" s="27" t="str">
        <f t="shared" si="185"/>
        <v/>
      </c>
      <c r="F978" s="25" t="str">
        <f>IF(A978&lt;&gt;"",SUM($E$10:E978),"")</f>
        <v/>
      </c>
      <c r="G978" s="27" t="str">
        <f t="shared" si="186"/>
        <v/>
      </c>
      <c r="I978" s="54" t="str">
        <f t="shared" si="187"/>
        <v/>
      </c>
      <c r="J978" s="6" t="str">
        <f t="shared" si="188"/>
        <v/>
      </c>
      <c r="K978" s="27" t="str">
        <f t="shared" si="189"/>
        <v/>
      </c>
      <c r="L978" s="27" t="str">
        <f t="shared" si="190"/>
        <v/>
      </c>
      <c r="M978" s="27" t="str">
        <f t="shared" si="191"/>
        <v/>
      </c>
      <c r="N978" s="25" t="str">
        <f>IF(I978&lt;&gt;"",SUM($M$10:M978),"")</f>
        <v/>
      </c>
      <c r="O978" s="27" t="str">
        <f t="shared" si="192"/>
        <v/>
      </c>
    </row>
    <row r="979" spans="1:15" x14ac:dyDescent="0.25">
      <c r="A979" s="54" t="str">
        <f t="shared" si="181"/>
        <v/>
      </c>
      <c r="B979" s="6" t="str">
        <f t="shared" si="182"/>
        <v/>
      </c>
      <c r="C979" s="27" t="str">
        <f t="shared" si="183"/>
        <v/>
      </c>
      <c r="D979" s="27" t="str">
        <f t="shared" si="184"/>
        <v/>
      </c>
      <c r="E979" s="27" t="str">
        <f t="shared" si="185"/>
        <v/>
      </c>
      <c r="F979" s="25" t="str">
        <f>IF(A979&lt;&gt;"",SUM($E$10:E979),"")</f>
        <v/>
      </c>
      <c r="G979" s="27" t="str">
        <f t="shared" si="186"/>
        <v/>
      </c>
      <c r="I979" s="54" t="str">
        <f t="shared" si="187"/>
        <v/>
      </c>
      <c r="J979" s="6" t="str">
        <f t="shared" si="188"/>
        <v/>
      </c>
      <c r="K979" s="27" t="str">
        <f t="shared" si="189"/>
        <v/>
      </c>
      <c r="L979" s="27" t="str">
        <f t="shared" si="190"/>
        <v/>
      </c>
      <c r="M979" s="27" t="str">
        <f t="shared" si="191"/>
        <v/>
      </c>
      <c r="N979" s="25" t="str">
        <f>IF(I979&lt;&gt;"",SUM($M$10:M979),"")</f>
        <v/>
      </c>
      <c r="O979" s="27" t="str">
        <f t="shared" si="192"/>
        <v/>
      </c>
    </row>
    <row r="980" spans="1:15" x14ac:dyDescent="0.25">
      <c r="A980" s="54" t="str">
        <f t="shared" si="181"/>
        <v/>
      </c>
      <c r="B980" s="6" t="str">
        <f t="shared" si="182"/>
        <v/>
      </c>
      <c r="C980" s="27" t="str">
        <f t="shared" si="183"/>
        <v/>
      </c>
      <c r="D980" s="27" t="str">
        <f t="shared" si="184"/>
        <v/>
      </c>
      <c r="E980" s="27" t="str">
        <f t="shared" si="185"/>
        <v/>
      </c>
      <c r="F980" s="25" t="str">
        <f>IF(A980&lt;&gt;"",SUM($E$10:E980),"")</f>
        <v/>
      </c>
      <c r="G980" s="27" t="str">
        <f t="shared" si="186"/>
        <v/>
      </c>
      <c r="I980" s="54" t="str">
        <f t="shared" si="187"/>
        <v/>
      </c>
      <c r="J980" s="6" t="str">
        <f t="shared" si="188"/>
        <v/>
      </c>
      <c r="K980" s="27" t="str">
        <f t="shared" si="189"/>
        <v/>
      </c>
      <c r="L980" s="27" t="str">
        <f t="shared" si="190"/>
        <v/>
      </c>
      <c r="M980" s="27" t="str">
        <f t="shared" si="191"/>
        <v/>
      </c>
      <c r="N980" s="25" t="str">
        <f>IF(I980&lt;&gt;"",SUM($M$10:M980),"")</f>
        <v/>
      </c>
      <c r="O980" s="27" t="str">
        <f t="shared" si="192"/>
        <v/>
      </c>
    </row>
    <row r="981" spans="1:15" x14ac:dyDescent="0.25">
      <c r="A981" s="54" t="str">
        <f t="shared" si="181"/>
        <v/>
      </c>
      <c r="B981" s="6" t="str">
        <f t="shared" si="182"/>
        <v/>
      </c>
      <c r="C981" s="27" t="str">
        <f t="shared" si="183"/>
        <v/>
      </c>
      <c r="D981" s="27" t="str">
        <f t="shared" si="184"/>
        <v/>
      </c>
      <c r="E981" s="27" t="str">
        <f t="shared" si="185"/>
        <v/>
      </c>
      <c r="F981" s="25" t="str">
        <f>IF(A981&lt;&gt;"",SUM($E$10:E981),"")</f>
        <v/>
      </c>
      <c r="G981" s="27" t="str">
        <f t="shared" si="186"/>
        <v/>
      </c>
      <c r="I981" s="54" t="str">
        <f t="shared" si="187"/>
        <v/>
      </c>
      <c r="J981" s="6" t="str">
        <f t="shared" si="188"/>
        <v/>
      </c>
      <c r="K981" s="27" t="str">
        <f t="shared" si="189"/>
        <v/>
      </c>
      <c r="L981" s="27" t="str">
        <f t="shared" si="190"/>
        <v/>
      </c>
      <c r="M981" s="27" t="str">
        <f t="shared" si="191"/>
        <v/>
      </c>
      <c r="N981" s="25" t="str">
        <f>IF(I981&lt;&gt;"",SUM($M$10:M981),"")</f>
        <v/>
      </c>
      <c r="O981" s="27" t="str">
        <f t="shared" si="192"/>
        <v/>
      </c>
    </row>
    <row r="982" spans="1:15" x14ac:dyDescent="0.25">
      <c r="A982" s="54" t="str">
        <f t="shared" si="181"/>
        <v/>
      </c>
      <c r="B982" s="6" t="str">
        <f t="shared" si="182"/>
        <v/>
      </c>
      <c r="C982" s="27" t="str">
        <f t="shared" si="183"/>
        <v/>
      </c>
      <c r="D982" s="27" t="str">
        <f t="shared" si="184"/>
        <v/>
      </c>
      <c r="E982" s="27" t="str">
        <f t="shared" si="185"/>
        <v/>
      </c>
      <c r="F982" s="25" t="str">
        <f>IF(A982&lt;&gt;"",SUM($E$10:E982),"")</f>
        <v/>
      </c>
      <c r="G982" s="27" t="str">
        <f t="shared" si="186"/>
        <v/>
      </c>
      <c r="I982" s="54" t="str">
        <f t="shared" si="187"/>
        <v/>
      </c>
      <c r="J982" s="6" t="str">
        <f t="shared" si="188"/>
        <v/>
      </c>
      <c r="K982" s="27" t="str">
        <f t="shared" si="189"/>
        <v/>
      </c>
      <c r="L982" s="27" t="str">
        <f t="shared" si="190"/>
        <v/>
      </c>
      <c r="M982" s="27" t="str">
        <f t="shared" si="191"/>
        <v/>
      </c>
      <c r="N982" s="25" t="str">
        <f>IF(I982&lt;&gt;"",SUM($M$10:M982),"")</f>
        <v/>
      </c>
      <c r="O982" s="27" t="str">
        <f t="shared" si="192"/>
        <v/>
      </c>
    </row>
    <row r="983" spans="1:15" x14ac:dyDescent="0.25">
      <c r="A983" s="54" t="str">
        <f t="shared" si="181"/>
        <v/>
      </c>
      <c r="B983" s="6" t="str">
        <f t="shared" si="182"/>
        <v/>
      </c>
      <c r="C983" s="27" t="str">
        <f t="shared" si="183"/>
        <v/>
      </c>
      <c r="D983" s="27" t="str">
        <f t="shared" si="184"/>
        <v/>
      </c>
      <c r="E983" s="27" t="str">
        <f t="shared" si="185"/>
        <v/>
      </c>
      <c r="F983" s="25" t="str">
        <f>IF(A983&lt;&gt;"",SUM($E$10:E983),"")</f>
        <v/>
      </c>
      <c r="G983" s="27" t="str">
        <f t="shared" si="186"/>
        <v/>
      </c>
      <c r="I983" s="54" t="str">
        <f t="shared" si="187"/>
        <v/>
      </c>
      <c r="J983" s="6" t="str">
        <f t="shared" si="188"/>
        <v/>
      </c>
      <c r="K983" s="27" t="str">
        <f t="shared" si="189"/>
        <v/>
      </c>
      <c r="L983" s="27" t="str">
        <f t="shared" si="190"/>
        <v/>
      </c>
      <c r="M983" s="27" t="str">
        <f t="shared" si="191"/>
        <v/>
      </c>
      <c r="N983" s="25" t="str">
        <f>IF(I983&lt;&gt;"",SUM($M$10:M983),"")</f>
        <v/>
      </c>
      <c r="O983" s="27" t="str">
        <f t="shared" si="192"/>
        <v/>
      </c>
    </row>
    <row r="984" spans="1:15" x14ac:dyDescent="0.25">
      <c r="A984" s="54" t="str">
        <f t="shared" si="181"/>
        <v/>
      </c>
      <c r="B984" s="6" t="str">
        <f t="shared" si="182"/>
        <v/>
      </c>
      <c r="C984" s="27" t="str">
        <f t="shared" si="183"/>
        <v/>
      </c>
      <c r="D984" s="27" t="str">
        <f t="shared" si="184"/>
        <v/>
      </c>
      <c r="E984" s="27" t="str">
        <f t="shared" si="185"/>
        <v/>
      </c>
      <c r="F984" s="25" t="str">
        <f>IF(A984&lt;&gt;"",SUM($E$10:E984),"")</f>
        <v/>
      </c>
      <c r="G984" s="27" t="str">
        <f t="shared" si="186"/>
        <v/>
      </c>
      <c r="I984" s="54" t="str">
        <f t="shared" si="187"/>
        <v/>
      </c>
      <c r="J984" s="6" t="str">
        <f t="shared" si="188"/>
        <v/>
      </c>
      <c r="K984" s="27" t="str">
        <f t="shared" si="189"/>
        <v/>
      </c>
      <c r="L984" s="27" t="str">
        <f t="shared" si="190"/>
        <v/>
      </c>
      <c r="M984" s="27" t="str">
        <f t="shared" si="191"/>
        <v/>
      </c>
      <c r="N984" s="25" t="str">
        <f>IF(I984&lt;&gt;"",SUM($M$10:M984),"")</f>
        <v/>
      </c>
      <c r="O984" s="27" t="str">
        <f t="shared" si="192"/>
        <v/>
      </c>
    </row>
    <row r="985" spans="1:15" x14ac:dyDescent="0.25">
      <c r="A985" s="54" t="str">
        <f t="shared" si="181"/>
        <v/>
      </c>
      <c r="B985" s="6" t="str">
        <f t="shared" si="182"/>
        <v/>
      </c>
      <c r="C985" s="27" t="str">
        <f t="shared" si="183"/>
        <v/>
      </c>
      <c r="D985" s="27" t="str">
        <f t="shared" si="184"/>
        <v/>
      </c>
      <c r="E985" s="27" t="str">
        <f t="shared" si="185"/>
        <v/>
      </c>
      <c r="F985" s="25" t="str">
        <f>IF(A985&lt;&gt;"",SUM($E$10:E985),"")</f>
        <v/>
      </c>
      <c r="G985" s="27" t="str">
        <f t="shared" si="186"/>
        <v/>
      </c>
      <c r="I985" s="54" t="str">
        <f t="shared" si="187"/>
        <v/>
      </c>
      <c r="J985" s="6" t="str">
        <f t="shared" si="188"/>
        <v/>
      </c>
      <c r="K985" s="27" t="str">
        <f t="shared" si="189"/>
        <v/>
      </c>
      <c r="L985" s="27" t="str">
        <f t="shared" si="190"/>
        <v/>
      </c>
      <c r="M985" s="27" t="str">
        <f t="shared" si="191"/>
        <v/>
      </c>
      <c r="N985" s="25" t="str">
        <f>IF(I985&lt;&gt;"",SUM($M$10:M985),"")</f>
        <v/>
      </c>
      <c r="O985" s="27" t="str">
        <f t="shared" si="192"/>
        <v/>
      </c>
    </row>
    <row r="986" spans="1:15" x14ac:dyDescent="0.25">
      <c r="A986" s="54" t="str">
        <f t="shared" si="181"/>
        <v/>
      </c>
      <c r="B986" s="6" t="str">
        <f t="shared" si="182"/>
        <v/>
      </c>
      <c r="C986" s="27" t="str">
        <f t="shared" si="183"/>
        <v/>
      </c>
      <c r="D986" s="27" t="str">
        <f t="shared" si="184"/>
        <v/>
      </c>
      <c r="E986" s="27" t="str">
        <f t="shared" si="185"/>
        <v/>
      </c>
      <c r="F986" s="25" t="str">
        <f>IF(A986&lt;&gt;"",SUM($E$10:E986),"")</f>
        <v/>
      </c>
      <c r="G986" s="27" t="str">
        <f t="shared" si="186"/>
        <v/>
      </c>
      <c r="I986" s="54" t="str">
        <f t="shared" si="187"/>
        <v/>
      </c>
      <c r="J986" s="6" t="str">
        <f t="shared" si="188"/>
        <v/>
      </c>
      <c r="K986" s="27" t="str">
        <f t="shared" si="189"/>
        <v/>
      </c>
      <c r="L986" s="27" t="str">
        <f t="shared" si="190"/>
        <v/>
      </c>
      <c r="M986" s="27" t="str">
        <f t="shared" si="191"/>
        <v/>
      </c>
      <c r="N986" s="25" t="str">
        <f>IF(I986&lt;&gt;"",SUM($M$10:M986),"")</f>
        <v/>
      </c>
      <c r="O986" s="27" t="str">
        <f t="shared" si="192"/>
        <v/>
      </c>
    </row>
    <row r="987" spans="1:15" x14ac:dyDescent="0.25">
      <c r="A987" s="54" t="str">
        <f t="shared" si="181"/>
        <v/>
      </c>
      <c r="B987" s="6" t="str">
        <f t="shared" si="182"/>
        <v/>
      </c>
      <c r="C987" s="27" t="str">
        <f t="shared" si="183"/>
        <v/>
      </c>
      <c r="D987" s="27" t="str">
        <f t="shared" si="184"/>
        <v/>
      </c>
      <c r="E987" s="27" t="str">
        <f t="shared" si="185"/>
        <v/>
      </c>
      <c r="F987" s="25" t="str">
        <f>IF(A987&lt;&gt;"",SUM($E$10:E987),"")</f>
        <v/>
      </c>
      <c r="G987" s="27" t="str">
        <f t="shared" si="186"/>
        <v/>
      </c>
      <c r="I987" s="54" t="str">
        <f t="shared" si="187"/>
        <v/>
      </c>
      <c r="J987" s="6" t="str">
        <f t="shared" si="188"/>
        <v/>
      </c>
      <c r="K987" s="27" t="str">
        <f t="shared" si="189"/>
        <v/>
      </c>
      <c r="L987" s="27" t="str">
        <f t="shared" si="190"/>
        <v/>
      </c>
      <c r="M987" s="27" t="str">
        <f t="shared" si="191"/>
        <v/>
      </c>
      <c r="N987" s="25" t="str">
        <f>IF(I987&lt;&gt;"",SUM($M$10:M987),"")</f>
        <v/>
      </c>
      <c r="O987" s="27" t="str">
        <f t="shared" si="192"/>
        <v/>
      </c>
    </row>
    <row r="988" spans="1:15" x14ac:dyDescent="0.25">
      <c r="A988" s="54" t="str">
        <f t="shared" si="181"/>
        <v/>
      </c>
      <c r="B988" s="6" t="str">
        <f t="shared" si="182"/>
        <v/>
      </c>
      <c r="C988" s="27" t="str">
        <f t="shared" si="183"/>
        <v/>
      </c>
      <c r="D988" s="27" t="str">
        <f t="shared" si="184"/>
        <v/>
      </c>
      <c r="E988" s="27" t="str">
        <f t="shared" si="185"/>
        <v/>
      </c>
      <c r="F988" s="25" t="str">
        <f>IF(A988&lt;&gt;"",SUM($E$10:E988),"")</f>
        <v/>
      </c>
      <c r="G988" s="27" t="str">
        <f t="shared" si="186"/>
        <v/>
      </c>
      <c r="I988" s="54" t="str">
        <f t="shared" si="187"/>
        <v/>
      </c>
      <c r="J988" s="6" t="str">
        <f t="shared" si="188"/>
        <v/>
      </c>
      <c r="K988" s="27" t="str">
        <f t="shared" si="189"/>
        <v/>
      </c>
      <c r="L988" s="27" t="str">
        <f t="shared" si="190"/>
        <v/>
      </c>
      <c r="M988" s="27" t="str">
        <f t="shared" si="191"/>
        <v/>
      </c>
      <c r="N988" s="25" t="str">
        <f>IF(I988&lt;&gt;"",SUM($M$10:M988),"")</f>
        <v/>
      </c>
      <c r="O988" s="27" t="str">
        <f t="shared" si="192"/>
        <v/>
      </c>
    </row>
    <row r="989" spans="1:15" x14ac:dyDescent="0.25">
      <c r="A989" s="54" t="str">
        <f t="shared" si="181"/>
        <v/>
      </c>
      <c r="B989" s="6" t="str">
        <f t="shared" si="182"/>
        <v/>
      </c>
      <c r="C989" s="27" t="str">
        <f t="shared" si="183"/>
        <v/>
      </c>
      <c r="D989" s="27" t="str">
        <f t="shared" si="184"/>
        <v/>
      </c>
      <c r="E989" s="27" t="str">
        <f t="shared" si="185"/>
        <v/>
      </c>
      <c r="F989" s="25" t="str">
        <f>IF(A989&lt;&gt;"",SUM($E$10:E989),"")</f>
        <v/>
      </c>
      <c r="G989" s="27" t="str">
        <f t="shared" si="186"/>
        <v/>
      </c>
      <c r="I989" s="54" t="str">
        <f t="shared" si="187"/>
        <v/>
      </c>
      <c r="J989" s="6" t="str">
        <f t="shared" si="188"/>
        <v/>
      </c>
      <c r="K989" s="27" t="str">
        <f t="shared" si="189"/>
        <v/>
      </c>
      <c r="L989" s="27" t="str">
        <f t="shared" si="190"/>
        <v/>
      </c>
      <c r="M989" s="27" t="str">
        <f t="shared" si="191"/>
        <v/>
      </c>
      <c r="N989" s="25" t="str">
        <f>IF(I989&lt;&gt;"",SUM($M$10:M989),"")</f>
        <v/>
      </c>
      <c r="O989" s="27" t="str">
        <f t="shared" si="192"/>
        <v/>
      </c>
    </row>
    <row r="990" spans="1:15" x14ac:dyDescent="0.25">
      <c r="A990" s="54" t="str">
        <f t="shared" si="181"/>
        <v/>
      </c>
      <c r="B990" s="6" t="str">
        <f t="shared" si="182"/>
        <v/>
      </c>
      <c r="C990" s="27" t="str">
        <f t="shared" si="183"/>
        <v/>
      </c>
      <c r="D990" s="27" t="str">
        <f t="shared" si="184"/>
        <v/>
      </c>
      <c r="E990" s="27" t="str">
        <f t="shared" si="185"/>
        <v/>
      </c>
      <c r="F990" s="25" t="str">
        <f>IF(A990&lt;&gt;"",SUM($E$10:E990),"")</f>
        <v/>
      </c>
      <c r="G990" s="27" t="str">
        <f t="shared" si="186"/>
        <v/>
      </c>
      <c r="I990" s="54" t="str">
        <f t="shared" si="187"/>
        <v/>
      </c>
      <c r="J990" s="6" t="str">
        <f t="shared" si="188"/>
        <v/>
      </c>
      <c r="K990" s="27" t="str">
        <f t="shared" si="189"/>
        <v/>
      </c>
      <c r="L990" s="27" t="str">
        <f t="shared" si="190"/>
        <v/>
      </c>
      <c r="M990" s="27" t="str">
        <f t="shared" si="191"/>
        <v/>
      </c>
      <c r="N990" s="25" t="str">
        <f>IF(I990&lt;&gt;"",SUM($M$10:M990),"")</f>
        <v/>
      </c>
      <c r="O990" s="27" t="str">
        <f t="shared" si="192"/>
        <v/>
      </c>
    </row>
    <row r="991" spans="1:15" x14ac:dyDescent="0.25">
      <c r="A991" s="54" t="str">
        <f t="shared" si="181"/>
        <v/>
      </c>
      <c r="B991" s="6" t="str">
        <f t="shared" si="182"/>
        <v/>
      </c>
      <c r="C991" s="27" t="str">
        <f t="shared" si="183"/>
        <v/>
      </c>
      <c r="D991" s="27" t="str">
        <f t="shared" si="184"/>
        <v/>
      </c>
      <c r="E991" s="27" t="str">
        <f t="shared" si="185"/>
        <v/>
      </c>
      <c r="F991" s="25" t="str">
        <f>IF(A991&lt;&gt;"",SUM($E$10:E991),"")</f>
        <v/>
      </c>
      <c r="G991" s="27" t="str">
        <f t="shared" si="186"/>
        <v/>
      </c>
      <c r="I991" s="54" t="str">
        <f t="shared" si="187"/>
        <v/>
      </c>
      <c r="J991" s="6" t="str">
        <f t="shared" si="188"/>
        <v/>
      </c>
      <c r="K991" s="27" t="str">
        <f t="shared" si="189"/>
        <v/>
      </c>
      <c r="L991" s="27" t="str">
        <f t="shared" si="190"/>
        <v/>
      </c>
      <c r="M991" s="27" t="str">
        <f t="shared" si="191"/>
        <v/>
      </c>
      <c r="N991" s="25" t="str">
        <f>IF(I991&lt;&gt;"",SUM($M$10:M991),"")</f>
        <v/>
      </c>
      <c r="O991" s="27" t="str">
        <f t="shared" si="192"/>
        <v/>
      </c>
    </row>
    <row r="992" spans="1:15" x14ac:dyDescent="0.25">
      <c r="A992" s="54" t="str">
        <f t="shared" si="181"/>
        <v/>
      </c>
      <c r="B992" s="6" t="str">
        <f t="shared" si="182"/>
        <v/>
      </c>
      <c r="C992" s="27" t="str">
        <f t="shared" si="183"/>
        <v/>
      </c>
      <c r="D992" s="27" t="str">
        <f t="shared" si="184"/>
        <v/>
      </c>
      <c r="E992" s="27" t="str">
        <f t="shared" si="185"/>
        <v/>
      </c>
      <c r="F992" s="25" t="str">
        <f>IF(A992&lt;&gt;"",SUM($E$10:E992),"")</f>
        <v/>
      </c>
      <c r="G992" s="27" t="str">
        <f t="shared" si="186"/>
        <v/>
      </c>
      <c r="I992" s="54" t="str">
        <f t="shared" si="187"/>
        <v/>
      </c>
      <c r="J992" s="6" t="str">
        <f t="shared" si="188"/>
        <v/>
      </c>
      <c r="K992" s="27" t="str">
        <f t="shared" si="189"/>
        <v/>
      </c>
      <c r="L992" s="27" t="str">
        <f t="shared" si="190"/>
        <v/>
      </c>
      <c r="M992" s="27" t="str">
        <f t="shared" si="191"/>
        <v/>
      </c>
      <c r="N992" s="25" t="str">
        <f>IF(I992&lt;&gt;"",SUM($M$10:M992),"")</f>
        <v/>
      </c>
      <c r="O992" s="27" t="str">
        <f t="shared" si="192"/>
        <v/>
      </c>
    </row>
    <row r="993" spans="1:15" x14ac:dyDescent="0.25">
      <c r="A993" s="54" t="str">
        <f t="shared" si="181"/>
        <v/>
      </c>
      <c r="B993" s="6" t="str">
        <f t="shared" si="182"/>
        <v/>
      </c>
      <c r="C993" s="27" t="str">
        <f t="shared" si="183"/>
        <v/>
      </c>
      <c r="D993" s="27" t="str">
        <f t="shared" si="184"/>
        <v/>
      </c>
      <c r="E993" s="27" t="str">
        <f t="shared" si="185"/>
        <v/>
      </c>
      <c r="F993" s="25" t="str">
        <f>IF(A993&lt;&gt;"",SUM($E$10:E993),"")</f>
        <v/>
      </c>
      <c r="G993" s="27" t="str">
        <f t="shared" si="186"/>
        <v/>
      </c>
      <c r="I993" s="54" t="str">
        <f t="shared" si="187"/>
        <v/>
      </c>
      <c r="J993" s="6" t="str">
        <f t="shared" si="188"/>
        <v/>
      </c>
      <c r="K993" s="27" t="str">
        <f t="shared" si="189"/>
        <v/>
      </c>
      <c r="L993" s="27" t="str">
        <f t="shared" si="190"/>
        <v/>
      </c>
      <c r="M993" s="27" t="str">
        <f t="shared" si="191"/>
        <v/>
      </c>
      <c r="N993" s="25" t="str">
        <f>IF(I993&lt;&gt;"",SUM($M$10:M993),"")</f>
        <v/>
      </c>
      <c r="O993" s="27" t="str">
        <f t="shared" si="192"/>
        <v/>
      </c>
    </row>
    <row r="994" spans="1:15" x14ac:dyDescent="0.25">
      <c r="A994" s="54" t="str">
        <f t="shared" si="181"/>
        <v/>
      </c>
      <c r="B994" s="6" t="str">
        <f t="shared" si="182"/>
        <v/>
      </c>
      <c r="C994" s="27" t="str">
        <f t="shared" si="183"/>
        <v/>
      </c>
      <c r="D994" s="27" t="str">
        <f t="shared" si="184"/>
        <v/>
      </c>
      <c r="E994" s="27" t="str">
        <f t="shared" si="185"/>
        <v/>
      </c>
      <c r="F994" s="25" t="str">
        <f>IF(A994&lt;&gt;"",SUM($E$10:E994),"")</f>
        <v/>
      </c>
      <c r="G994" s="27" t="str">
        <f t="shared" si="186"/>
        <v/>
      </c>
      <c r="I994" s="54" t="str">
        <f t="shared" si="187"/>
        <v/>
      </c>
      <c r="J994" s="6" t="str">
        <f t="shared" si="188"/>
        <v/>
      </c>
      <c r="K994" s="27" t="str">
        <f t="shared" si="189"/>
        <v/>
      </c>
      <c r="L994" s="27" t="str">
        <f t="shared" si="190"/>
        <v/>
      </c>
      <c r="M994" s="27" t="str">
        <f t="shared" si="191"/>
        <v/>
      </c>
      <c r="N994" s="25" t="str">
        <f>IF(I994&lt;&gt;"",SUM($M$10:M994),"")</f>
        <v/>
      </c>
      <c r="O994" s="27" t="str">
        <f t="shared" si="192"/>
        <v/>
      </c>
    </row>
    <row r="995" spans="1:15" x14ac:dyDescent="0.25">
      <c r="A995" s="54" t="str">
        <f t="shared" si="181"/>
        <v/>
      </c>
      <c r="B995" s="6" t="str">
        <f t="shared" si="182"/>
        <v/>
      </c>
      <c r="C995" s="27" t="str">
        <f t="shared" si="183"/>
        <v/>
      </c>
      <c r="D995" s="27" t="str">
        <f t="shared" si="184"/>
        <v/>
      </c>
      <c r="E995" s="27" t="str">
        <f t="shared" si="185"/>
        <v/>
      </c>
      <c r="F995" s="25" t="str">
        <f>IF(A995&lt;&gt;"",SUM($E$10:E995),"")</f>
        <v/>
      </c>
      <c r="G995" s="27" t="str">
        <f t="shared" si="186"/>
        <v/>
      </c>
      <c r="I995" s="54" t="str">
        <f t="shared" si="187"/>
        <v/>
      </c>
      <c r="J995" s="6" t="str">
        <f t="shared" si="188"/>
        <v/>
      </c>
      <c r="K995" s="27" t="str">
        <f t="shared" si="189"/>
        <v/>
      </c>
      <c r="L995" s="27" t="str">
        <f t="shared" si="190"/>
        <v/>
      </c>
      <c r="M995" s="27" t="str">
        <f t="shared" si="191"/>
        <v/>
      </c>
      <c r="N995" s="25" t="str">
        <f>IF(I995&lt;&gt;"",SUM($M$10:M995),"")</f>
        <v/>
      </c>
      <c r="O995" s="27" t="str">
        <f t="shared" si="192"/>
        <v/>
      </c>
    </row>
    <row r="996" spans="1:15" x14ac:dyDescent="0.25">
      <c r="A996" s="54" t="str">
        <f t="shared" si="181"/>
        <v/>
      </c>
      <c r="B996" s="6" t="str">
        <f t="shared" si="182"/>
        <v/>
      </c>
      <c r="C996" s="27" t="str">
        <f t="shared" si="183"/>
        <v/>
      </c>
      <c r="D996" s="27" t="str">
        <f t="shared" si="184"/>
        <v/>
      </c>
      <c r="E996" s="27" t="str">
        <f t="shared" si="185"/>
        <v/>
      </c>
      <c r="F996" s="25" t="str">
        <f>IF(A996&lt;&gt;"",SUM($E$10:E996),"")</f>
        <v/>
      </c>
      <c r="G996" s="27" t="str">
        <f t="shared" si="186"/>
        <v/>
      </c>
      <c r="I996" s="54" t="str">
        <f t="shared" si="187"/>
        <v/>
      </c>
      <c r="J996" s="6" t="str">
        <f t="shared" si="188"/>
        <v/>
      </c>
      <c r="K996" s="27" t="str">
        <f t="shared" si="189"/>
        <v/>
      </c>
      <c r="L996" s="27" t="str">
        <f t="shared" si="190"/>
        <v/>
      </c>
      <c r="M996" s="27" t="str">
        <f t="shared" si="191"/>
        <v/>
      </c>
      <c r="N996" s="25" t="str">
        <f>IF(I996&lt;&gt;"",SUM($M$10:M996),"")</f>
        <v/>
      </c>
      <c r="O996" s="27" t="str">
        <f t="shared" si="192"/>
        <v/>
      </c>
    </row>
    <row r="997" spans="1:15" x14ac:dyDescent="0.25">
      <c r="A997" s="54" t="str">
        <f t="shared" si="181"/>
        <v/>
      </c>
      <c r="B997" s="6" t="str">
        <f t="shared" si="182"/>
        <v/>
      </c>
      <c r="C997" s="27" t="str">
        <f t="shared" si="183"/>
        <v/>
      </c>
      <c r="D997" s="27" t="str">
        <f t="shared" si="184"/>
        <v/>
      </c>
      <c r="E997" s="27" t="str">
        <f t="shared" si="185"/>
        <v/>
      </c>
      <c r="F997" s="25" t="str">
        <f>IF(A997&lt;&gt;"",SUM($E$10:E997),"")</f>
        <v/>
      </c>
      <c r="G997" s="27" t="str">
        <f t="shared" si="186"/>
        <v/>
      </c>
      <c r="I997" s="54" t="str">
        <f t="shared" si="187"/>
        <v/>
      </c>
      <c r="J997" s="6" t="str">
        <f t="shared" si="188"/>
        <v/>
      </c>
      <c r="K997" s="27" t="str">
        <f t="shared" si="189"/>
        <v/>
      </c>
      <c r="L997" s="27" t="str">
        <f t="shared" si="190"/>
        <v/>
      </c>
      <c r="M997" s="27" t="str">
        <f t="shared" si="191"/>
        <v/>
      </c>
      <c r="N997" s="25" t="str">
        <f>IF(I997&lt;&gt;"",SUM($M$10:M997),"")</f>
        <v/>
      </c>
      <c r="O997" s="27" t="str">
        <f t="shared" si="192"/>
        <v/>
      </c>
    </row>
    <row r="998" spans="1:15" x14ac:dyDescent="0.25">
      <c r="A998" s="54" t="str">
        <f t="shared" si="181"/>
        <v/>
      </c>
      <c r="B998" s="6" t="str">
        <f t="shared" si="182"/>
        <v/>
      </c>
      <c r="C998" s="27" t="str">
        <f t="shared" si="183"/>
        <v/>
      </c>
      <c r="D998" s="27" t="str">
        <f t="shared" si="184"/>
        <v/>
      </c>
      <c r="E998" s="27" t="str">
        <f t="shared" si="185"/>
        <v/>
      </c>
      <c r="F998" s="25" t="str">
        <f>IF(A998&lt;&gt;"",SUM($E$10:E998),"")</f>
        <v/>
      </c>
      <c r="G998" s="27" t="str">
        <f t="shared" si="186"/>
        <v/>
      </c>
      <c r="I998" s="54" t="str">
        <f t="shared" si="187"/>
        <v/>
      </c>
      <c r="J998" s="6" t="str">
        <f t="shared" si="188"/>
        <v/>
      </c>
      <c r="K998" s="27" t="str">
        <f t="shared" si="189"/>
        <v/>
      </c>
      <c r="L998" s="27" t="str">
        <f t="shared" si="190"/>
        <v/>
      </c>
      <c r="M998" s="27" t="str">
        <f t="shared" si="191"/>
        <v/>
      </c>
      <c r="N998" s="25" t="str">
        <f>IF(I998&lt;&gt;"",SUM($M$10:M998),"")</f>
        <v/>
      </c>
      <c r="O998" s="27" t="str">
        <f t="shared" si="192"/>
        <v/>
      </c>
    </row>
    <row r="999" spans="1:15" x14ac:dyDescent="0.25">
      <c r="A999" s="54" t="str">
        <f t="shared" si="181"/>
        <v/>
      </c>
      <c r="B999" s="6" t="str">
        <f t="shared" si="182"/>
        <v/>
      </c>
      <c r="C999" s="27" t="str">
        <f t="shared" si="183"/>
        <v/>
      </c>
      <c r="D999" s="27" t="str">
        <f t="shared" si="184"/>
        <v/>
      </c>
      <c r="E999" s="27" t="str">
        <f t="shared" si="185"/>
        <v/>
      </c>
      <c r="F999" s="25" t="str">
        <f>IF(A999&lt;&gt;"",SUM($E$10:E999),"")</f>
        <v/>
      </c>
      <c r="G999" s="27" t="str">
        <f t="shared" si="186"/>
        <v/>
      </c>
      <c r="I999" s="54" t="str">
        <f t="shared" si="187"/>
        <v/>
      </c>
      <c r="J999" s="6" t="str">
        <f t="shared" si="188"/>
        <v/>
      </c>
      <c r="K999" s="27" t="str">
        <f t="shared" si="189"/>
        <v/>
      </c>
      <c r="L999" s="27" t="str">
        <f t="shared" si="190"/>
        <v/>
      </c>
      <c r="M999" s="27" t="str">
        <f t="shared" si="191"/>
        <v/>
      </c>
      <c r="N999" s="25" t="str">
        <f>IF(I999&lt;&gt;"",SUM($M$10:M999),"")</f>
        <v/>
      </c>
      <c r="O999" s="27" t="str">
        <f t="shared" si="192"/>
        <v/>
      </c>
    </row>
    <row r="1000" spans="1:15" x14ac:dyDescent="0.25">
      <c r="A1000" s="54" t="str">
        <f t="shared" si="181"/>
        <v/>
      </c>
      <c r="B1000" s="6" t="str">
        <f t="shared" si="182"/>
        <v/>
      </c>
      <c r="C1000" s="27" t="str">
        <f t="shared" si="183"/>
        <v/>
      </c>
      <c r="D1000" s="27" t="str">
        <f t="shared" si="184"/>
        <v/>
      </c>
      <c r="E1000" s="27" t="str">
        <f t="shared" si="185"/>
        <v/>
      </c>
      <c r="F1000" s="25" t="str">
        <f>IF(A1000&lt;&gt;"",SUM($E$10:E1000),"")</f>
        <v/>
      </c>
      <c r="G1000" s="27" t="str">
        <f t="shared" si="186"/>
        <v/>
      </c>
      <c r="I1000" s="54" t="str">
        <f t="shared" si="187"/>
        <v/>
      </c>
      <c r="J1000" s="6" t="str">
        <f t="shared" si="188"/>
        <v/>
      </c>
      <c r="K1000" s="27" t="str">
        <f t="shared" si="189"/>
        <v/>
      </c>
      <c r="L1000" s="27" t="str">
        <f t="shared" si="190"/>
        <v/>
      </c>
      <c r="M1000" s="27" t="str">
        <f t="shared" si="191"/>
        <v/>
      </c>
      <c r="N1000" s="25" t="str">
        <f>IF(I1000&lt;&gt;"",SUM($M$10:M1000),"")</f>
        <v/>
      </c>
      <c r="O1000" s="27" t="str">
        <f t="shared" si="192"/>
        <v/>
      </c>
    </row>
  </sheetData>
  <mergeCells count="23">
    <mergeCell ref="I7:J7"/>
    <mergeCell ref="M7:N7"/>
    <mergeCell ref="I8:J8"/>
    <mergeCell ref="E7:F7"/>
    <mergeCell ref="I1:O1"/>
    <mergeCell ref="I3:J3"/>
    <mergeCell ref="M3:N3"/>
    <mergeCell ref="I4:J4"/>
    <mergeCell ref="M4:N4"/>
    <mergeCell ref="I5:J5"/>
    <mergeCell ref="M5:N5"/>
    <mergeCell ref="I6:J6"/>
    <mergeCell ref="M6:N6"/>
    <mergeCell ref="A3:B3"/>
    <mergeCell ref="A4:B4"/>
    <mergeCell ref="A5:B5"/>
    <mergeCell ref="A6:B6"/>
    <mergeCell ref="A7:B7"/>
    <mergeCell ref="A1:G1"/>
    <mergeCell ref="E3:F3"/>
    <mergeCell ref="E4:F4"/>
    <mergeCell ref="E5:F5"/>
    <mergeCell ref="E6:F6"/>
  </mergeCells>
  <dataValidations count="1">
    <dataValidation type="list" allowBlank="1" showInputMessage="1" showErrorMessage="1" sqref="C5 K5">
      <formula1>$BA$2:$BA$7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topLeftCell="Q1" zoomScale="160" zoomScaleNormal="160" workbookViewId="0">
      <selection activeCell="V5" sqref="V5"/>
    </sheetView>
  </sheetViews>
  <sheetFormatPr baseColWidth="10" defaultRowHeight="15" x14ac:dyDescent="0.25"/>
  <cols>
    <col min="1" max="1" width="20" customWidth="1"/>
    <col min="3" max="3" width="30.28515625" bestFit="1" customWidth="1"/>
    <col min="5" max="5" width="12.140625" bestFit="1" customWidth="1"/>
    <col min="13" max="13" width="28.85546875" bestFit="1" customWidth="1"/>
    <col min="17" max="17" width="16.42578125" customWidth="1"/>
  </cols>
  <sheetData>
    <row r="1" spans="1:22" x14ac:dyDescent="0.25">
      <c r="C1" t="s">
        <v>33</v>
      </c>
      <c r="H1" s="16">
        <v>3.2500000000000001E-2</v>
      </c>
      <c r="I1" s="16">
        <v>3.25</v>
      </c>
      <c r="J1" s="16">
        <v>3.2500000000000001E-2</v>
      </c>
      <c r="K1" s="17">
        <v>3.2500000000000001E-2</v>
      </c>
      <c r="M1" s="19">
        <v>1.23456789012345E+19</v>
      </c>
      <c r="P1">
        <v>25</v>
      </c>
      <c r="Q1" t="s">
        <v>38</v>
      </c>
      <c r="S1">
        <v>25</v>
      </c>
      <c r="T1" t="s">
        <v>41</v>
      </c>
      <c r="V1" s="21">
        <v>25</v>
      </c>
    </row>
    <row r="2" spans="1:22" x14ac:dyDescent="0.25">
      <c r="A2" s="10" t="s">
        <v>28</v>
      </c>
      <c r="C2" s="6">
        <v>1</v>
      </c>
      <c r="D2">
        <v>1</v>
      </c>
      <c r="J2" s="16">
        <v>0.12479999999999999</v>
      </c>
      <c r="K2" s="17">
        <v>0.12479999999999999</v>
      </c>
      <c r="M2">
        <v>15920</v>
      </c>
      <c r="P2">
        <v>35</v>
      </c>
      <c r="Q2" t="s">
        <v>39</v>
      </c>
      <c r="S2">
        <v>35</v>
      </c>
      <c r="T2" t="s">
        <v>41</v>
      </c>
      <c r="V2" s="21">
        <v>35</v>
      </c>
    </row>
    <row r="3" spans="1:22" x14ac:dyDescent="0.25">
      <c r="A3" t="s">
        <v>29</v>
      </c>
      <c r="C3" s="6">
        <v>41520</v>
      </c>
      <c r="D3">
        <v>41520</v>
      </c>
      <c r="J3" s="16">
        <v>1.6299999999999999E-2</v>
      </c>
      <c r="K3" s="17">
        <v>1.6299999999999999E-2</v>
      </c>
      <c r="M3">
        <v>8011</v>
      </c>
      <c r="P3">
        <v>45</v>
      </c>
      <c r="Q3" t="s">
        <v>40</v>
      </c>
      <c r="S3">
        <v>45</v>
      </c>
      <c r="T3" t="s">
        <v>41</v>
      </c>
      <c r="V3" s="21">
        <v>45</v>
      </c>
    </row>
    <row r="4" spans="1:22" x14ac:dyDescent="0.25">
      <c r="D4" s="6">
        <v>41523</v>
      </c>
      <c r="J4" s="16">
        <v>2.58E-2</v>
      </c>
      <c r="K4" s="17">
        <v>2.58E-2</v>
      </c>
      <c r="M4">
        <v>76516437</v>
      </c>
      <c r="P4">
        <f>SUM(P1:P3)</f>
        <v>105</v>
      </c>
      <c r="Q4">
        <f>SUM(Q1:Q3)</f>
        <v>0</v>
      </c>
      <c r="V4" s="21">
        <f>SUM(V1:V3)</f>
        <v>105</v>
      </c>
    </row>
    <row r="5" spans="1:22" ht="18" x14ac:dyDescent="0.35">
      <c r="A5" t="s">
        <v>30</v>
      </c>
      <c r="J5" s="16"/>
      <c r="M5">
        <v>652412</v>
      </c>
    </row>
    <row r="6" spans="1:22" ht="17.25" x14ac:dyDescent="0.25">
      <c r="A6" t="s">
        <v>31</v>
      </c>
      <c r="C6" s="12">
        <v>41520</v>
      </c>
      <c r="D6" s="6">
        <v>41520</v>
      </c>
      <c r="E6">
        <v>41520</v>
      </c>
      <c r="M6" t="s">
        <v>34</v>
      </c>
    </row>
    <row r="7" spans="1:22" ht="17.25" x14ac:dyDescent="0.25">
      <c r="A7" t="s">
        <v>32</v>
      </c>
      <c r="C7" s="12">
        <v>41520.25</v>
      </c>
      <c r="D7" s="6">
        <v>41520.25</v>
      </c>
      <c r="E7">
        <v>41520.25</v>
      </c>
      <c r="M7" s="20" t="s">
        <v>35</v>
      </c>
    </row>
    <row r="8" spans="1:22" x14ac:dyDescent="0.25">
      <c r="C8" s="12">
        <v>41520.5</v>
      </c>
      <c r="D8" s="6">
        <v>41520.5</v>
      </c>
      <c r="E8" s="18">
        <v>41520.5</v>
      </c>
      <c r="M8" s="20" t="s">
        <v>36</v>
      </c>
    </row>
    <row r="9" spans="1:22" x14ac:dyDescent="0.25">
      <c r="C9" s="12">
        <v>41520.75</v>
      </c>
      <c r="D9" s="6">
        <v>41520.75</v>
      </c>
      <c r="E9">
        <v>41520.75</v>
      </c>
      <c r="M9" s="20" t="s">
        <v>37</v>
      </c>
    </row>
    <row r="10" spans="1:22" x14ac:dyDescent="0.25">
      <c r="A10" s="11">
        <v>5215.6400000000003</v>
      </c>
      <c r="C10" s="12">
        <v>41521</v>
      </c>
      <c r="D10" s="6">
        <v>41521</v>
      </c>
      <c r="E10">
        <v>41521</v>
      </c>
    </row>
    <row r="11" spans="1:22" x14ac:dyDescent="0.25">
      <c r="A11" s="11">
        <v>-3428.39</v>
      </c>
    </row>
    <row r="12" spans="1:22" x14ac:dyDescent="0.25">
      <c r="C12" s="13">
        <v>0.48865740740740743</v>
      </c>
      <c r="D12" s="14">
        <v>0.48865740740740743</v>
      </c>
    </row>
    <row r="15" spans="1:22" x14ac:dyDescent="0.25">
      <c r="C15" s="15">
        <v>60</v>
      </c>
    </row>
  </sheetData>
  <pageMargins left="0.7" right="0.7" top="0.75" bottom="0.75" header="0.3" footer="0.3"/>
  <pageSetup paperSize="9" orientation="portrait" r:id="rId1"/>
  <ignoredErrors>
    <ignoredError sqref="M7:M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21" zoomScale="160" zoomScaleNormal="160" workbookViewId="0">
      <selection activeCell="B37" sqref="B37"/>
    </sheetView>
  </sheetViews>
  <sheetFormatPr baseColWidth="10" defaultRowHeight="15" x14ac:dyDescent="0.25"/>
  <cols>
    <col min="1" max="4" width="14.85546875" customWidth="1"/>
    <col min="8" max="8" width="35.7109375" customWidth="1"/>
  </cols>
  <sheetData>
    <row r="1" spans="1:8" ht="15.75" x14ac:dyDescent="0.25">
      <c r="A1" s="22" t="s">
        <v>42</v>
      </c>
    </row>
    <row r="2" spans="1:8" x14ac:dyDescent="0.25">
      <c r="A2" s="20" t="s">
        <v>43</v>
      </c>
    </row>
    <row r="4" spans="1:8" x14ac:dyDescent="0.25">
      <c r="A4">
        <f>3+2</f>
        <v>5</v>
      </c>
      <c r="B4">
        <f>A4+A5+3</f>
        <v>14</v>
      </c>
    </row>
    <row r="5" spans="1:8" x14ac:dyDescent="0.25">
      <c r="A5">
        <f>3*2</f>
        <v>6</v>
      </c>
      <c r="B5">
        <f>3+2*5</f>
        <v>13</v>
      </c>
    </row>
    <row r="6" spans="1:8" x14ac:dyDescent="0.25">
      <c r="A6">
        <f>3/2</f>
        <v>1.5</v>
      </c>
      <c r="B6">
        <f>(3+2)*5</f>
        <v>25</v>
      </c>
    </row>
    <row r="7" spans="1:8" x14ac:dyDescent="0.25">
      <c r="A7">
        <f>3^2</f>
        <v>9</v>
      </c>
    </row>
    <row r="9" spans="1:8" ht="15.75" x14ac:dyDescent="0.25">
      <c r="A9" s="22" t="s">
        <v>44</v>
      </c>
    </row>
    <row r="10" spans="1:8" x14ac:dyDescent="0.25">
      <c r="A10" t="s">
        <v>45</v>
      </c>
      <c r="E10" s="23" t="s">
        <v>46</v>
      </c>
      <c r="F10" s="23" t="s">
        <v>47</v>
      </c>
      <c r="G10" s="23" t="s">
        <v>48</v>
      </c>
      <c r="H10" s="23" t="s">
        <v>58</v>
      </c>
    </row>
    <row r="11" spans="1:8" x14ac:dyDescent="0.25">
      <c r="E11" t="s">
        <v>49</v>
      </c>
      <c r="F11" t="s">
        <v>50</v>
      </c>
      <c r="G11" t="s">
        <v>51</v>
      </c>
      <c r="H11" t="str">
        <f>F11&amp;" "&amp;G11&amp;", "&amp;E11</f>
        <v>FARIÑA VILLOCH, CARMEN</v>
      </c>
    </row>
    <row r="12" spans="1:8" x14ac:dyDescent="0.25">
      <c r="A12" t="s">
        <v>26</v>
      </c>
      <c r="B12" t="s">
        <v>27</v>
      </c>
      <c r="E12" t="s">
        <v>52</v>
      </c>
      <c r="F12" t="s">
        <v>53</v>
      </c>
      <c r="G12" t="s">
        <v>54</v>
      </c>
      <c r="H12" t="str">
        <f t="shared" ref="H12:H13" si="0">F12&amp;" "&amp;G12&amp;", "&amp;E12</f>
        <v>VERDE SÁNCHEZ, TERESA</v>
      </c>
    </row>
    <row r="13" spans="1:8" x14ac:dyDescent="0.25">
      <c r="A13" t="str">
        <f>"HOLA"</f>
        <v>HOLA</v>
      </c>
      <c r="E13" t="s">
        <v>55</v>
      </c>
      <c r="F13" t="s">
        <v>56</v>
      </c>
      <c r="G13" t="s">
        <v>57</v>
      </c>
      <c r="H13" t="str">
        <f t="shared" si="0"/>
        <v>GÓMEZ REY, ISABEL</v>
      </c>
    </row>
    <row r="15" spans="1:8" x14ac:dyDescent="0.25">
      <c r="A15" t="str">
        <f>A12&amp;B12</f>
        <v>HOLAADIOS</v>
      </c>
    </row>
    <row r="16" spans="1:8" x14ac:dyDescent="0.25">
      <c r="A16" t="str">
        <f>A12&amp;" "&amp;B12</f>
        <v>HOLA ADIOS</v>
      </c>
    </row>
    <row r="18" spans="1:2" x14ac:dyDescent="0.25">
      <c r="A18">
        <f>3</f>
        <v>3</v>
      </c>
    </row>
    <row r="19" spans="1:2" x14ac:dyDescent="0.25">
      <c r="A19" t="str">
        <f>"3"</f>
        <v>3</v>
      </c>
    </row>
    <row r="22" spans="1:2" ht="15.75" x14ac:dyDescent="0.25">
      <c r="A22" s="22" t="s">
        <v>59</v>
      </c>
    </row>
    <row r="23" spans="1:2" x14ac:dyDescent="0.25">
      <c r="A23" t="s">
        <v>60</v>
      </c>
      <c r="B23" t="s">
        <v>66</v>
      </c>
    </row>
    <row r="24" spans="1:2" x14ac:dyDescent="0.25">
      <c r="A24" t="s">
        <v>61</v>
      </c>
      <c r="B24" t="s">
        <v>67</v>
      </c>
    </row>
    <row r="25" spans="1:2" x14ac:dyDescent="0.25">
      <c r="A25" t="s">
        <v>62</v>
      </c>
      <c r="B25" t="s">
        <v>68</v>
      </c>
    </row>
    <row r="26" spans="1:2" x14ac:dyDescent="0.25">
      <c r="A26" t="s">
        <v>63</v>
      </c>
      <c r="B26" t="s">
        <v>69</v>
      </c>
    </row>
    <row r="27" spans="1:2" x14ac:dyDescent="0.25">
      <c r="A27" t="s">
        <v>64</v>
      </c>
      <c r="B27" t="s">
        <v>70</v>
      </c>
    </row>
    <row r="28" spans="1:2" x14ac:dyDescent="0.25">
      <c r="A28" t="s">
        <v>65</v>
      </c>
      <c r="B28" t="s">
        <v>71</v>
      </c>
    </row>
    <row r="31" spans="1:2" x14ac:dyDescent="0.25">
      <c r="A31" t="s">
        <v>72</v>
      </c>
    </row>
    <row r="32" spans="1:2" x14ac:dyDescent="0.25">
      <c r="A32" t="b">
        <f>3&gt;2</f>
        <v>1</v>
      </c>
    </row>
    <row r="33" spans="1:2" x14ac:dyDescent="0.25">
      <c r="A33" t="b">
        <f>3&lt;2</f>
        <v>0</v>
      </c>
    </row>
    <row r="35" spans="1:2" x14ac:dyDescent="0.25">
      <c r="A35" t="b">
        <f>3&gt;2&gt;1</f>
        <v>1</v>
      </c>
      <c r="B35" t="s">
        <v>73</v>
      </c>
    </row>
    <row r="36" spans="1:2" x14ac:dyDescent="0.25">
      <c r="A36" t="b">
        <f>1&lt;2&lt;3</f>
        <v>0</v>
      </c>
      <c r="B36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zoomScale="160" zoomScaleNormal="160" workbookViewId="0">
      <selection sqref="A1:B6"/>
    </sheetView>
  </sheetViews>
  <sheetFormatPr baseColWidth="10" defaultRowHeight="15" x14ac:dyDescent="0.25"/>
  <cols>
    <col min="1" max="1" width="23.140625" customWidth="1"/>
    <col min="2" max="2" width="20.140625" customWidth="1"/>
    <col min="5" max="5" width="20.140625" customWidth="1"/>
    <col min="6" max="6" width="8.42578125" customWidth="1"/>
  </cols>
  <sheetData>
    <row r="1" spans="1:6" x14ac:dyDescent="0.25">
      <c r="A1" s="23" t="s">
        <v>75</v>
      </c>
      <c r="E1" s="23" t="s">
        <v>84</v>
      </c>
      <c r="F1" s="23" t="s">
        <v>85</v>
      </c>
    </row>
    <row r="2" spans="1:6" ht="18" x14ac:dyDescent="0.35">
      <c r="A2" s="24" t="s">
        <v>78</v>
      </c>
      <c r="B2" s="25">
        <f>B3*(1+B5*B4)</f>
        <v>17880</v>
      </c>
      <c r="E2" s="29" t="s">
        <v>86</v>
      </c>
      <c r="F2" s="29">
        <v>1</v>
      </c>
    </row>
    <row r="3" spans="1:6" ht="18" x14ac:dyDescent="0.35">
      <c r="A3" t="s">
        <v>79</v>
      </c>
      <c r="B3" s="25">
        <v>15000</v>
      </c>
      <c r="E3" s="29" t="s">
        <v>87</v>
      </c>
      <c r="F3" s="29">
        <v>2</v>
      </c>
    </row>
    <row r="4" spans="1:6" x14ac:dyDescent="0.25">
      <c r="A4" t="s">
        <v>76</v>
      </c>
      <c r="B4" s="16">
        <v>3.2000000000000001E-2</v>
      </c>
      <c r="E4" s="29" t="s">
        <v>88</v>
      </c>
      <c r="F4" s="29">
        <v>3</v>
      </c>
    </row>
    <row r="5" spans="1:6" x14ac:dyDescent="0.25">
      <c r="A5" t="s">
        <v>77</v>
      </c>
      <c r="B5" s="26">
        <v>6</v>
      </c>
      <c r="E5" s="29" t="s">
        <v>89</v>
      </c>
      <c r="F5" s="29">
        <v>4</v>
      </c>
    </row>
    <row r="6" spans="1:6" ht="18" x14ac:dyDescent="0.35">
      <c r="A6" s="28" t="s">
        <v>80</v>
      </c>
      <c r="B6" s="27">
        <f>B3*B5*B4</f>
        <v>2880</v>
      </c>
      <c r="E6" s="29" t="s">
        <v>90</v>
      </c>
      <c r="F6" s="29">
        <v>6</v>
      </c>
    </row>
    <row r="7" spans="1:6" x14ac:dyDescent="0.25">
      <c r="E7" s="29" t="s">
        <v>91</v>
      </c>
      <c r="F7" s="29">
        <v>12</v>
      </c>
    </row>
    <row r="8" spans="1:6" x14ac:dyDescent="0.25">
      <c r="E8" s="29" t="s">
        <v>92</v>
      </c>
      <c r="F8" s="29">
        <v>52</v>
      </c>
    </row>
    <row r="9" spans="1:6" x14ac:dyDescent="0.25">
      <c r="A9" s="23" t="s">
        <v>81</v>
      </c>
      <c r="E9" s="29" t="s">
        <v>93</v>
      </c>
      <c r="F9" s="29">
        <v>360</v>
      </c>
    </row>
    <row r="10" spans="1:6" ht="18" x14ac:dyDescent="0.35">
      <c r="A10" t="s">
        <v>78</v>
      </c>
      <c r="B10" s="25">
        <v>17880</v>
      </c>
      <c r="E10" s="29" t="s">
        <v>94</v>
      </c>
      <c r="F10" s="29">
        <v>365</v>
      </c>
    </row>
    <row r="11" spans="1:6" ht="18" x14ac:dyDescent="0.35">
      <c r="A11" s="24" t="s">
        <v>82</v>
      </c>
      <c r="B11" s="25">
        <f>B10*(1+B13*B12)^(-1)</f>
        <v>15000</v>
      </c>
    </row>
    <row r="12" spans="1:6" x14ac:dyDescent="0.25">
      <c r="A12" t="s">
        <v>76</v>
      </c>
      <c r="B12" s="16">
        <v>3.2000000000000001E-2</v>
      </c>
    </row>
    <row r="13" spans="1:6" x14ac:dyDescent="0.25">
      <c r="A13" t="s">
        <v>77</v>
      </c>
      <c r="B13" s="26">
        <v>6</v>
      </c>
    </row>
    <row r="14" spans="1:6" ht="18" x14ac:dyDescent="0.35">
      <c r="A14" s="28" t="s">
        <v>80</v>
      </c>
      <c r="B14" s="27">
        <f>B13*B10*(1+B13*B12)^(-1)*B12</f>
        <v>2880</v>
      </c>
    </row>
    <row r="17" spans="1:2" x14ac:dyDescent="0.25">
      <c r="A17" s="23" t="s">
        <v>83</v>
      </c>
    </row>
    <row r="18" spans="1:2" ht="18" x14ac:dyDescent="0.35">
      <c r="A18" s="24" t="s">
        <v>78</v>
      </c>
      <c r="B18" s="25">
        <f>B19*(1+B21*B20)</f>
        <v>676442</v>
      </c>
    </row>
    <row r="19" spans="1:2" ht="18" x14ac:dyDescent="0.35">
      <c r="A19" t="s">
        <v>79</v>
      </c>
      <c r="B19" s="25">
        <v>520340</v>
      </c>
    </row>
    <row r="20" spans="1:2" x14ac:dyDescent="0.25">
      <c r="A20" t="s">
        <v>76</v>
      </c>
      <c r="B20" s="16">
        <v>0.06</v>
      </c>
    </row>
    <row r="21" spans="1:2" x14ac:dyDescent="0.25">
      <c r="A21" t="s">
        <v>77</v>
      </c>
      <c r="B21" s="26">
        <v>5</v>
      </c>
    </row>
    <row r="22" spans="1:2" ht="18" x14ac:dyDescent="0.35">
      <c r="A22" s="28" t="s">
        <v>80</v>
      </c>
      <c r="B22" s="27">
        <f>B19*B21*B20</f>
        <v>156102</v>
      </c>
    </row>
    <row r="23" spans="1:2" x14ac:dyDescent="0.25">
      <c r="A23" s="25">
        <v>156000</v>
      </c>
      <c r="B23" t="b">
        <f>B22&gt;A23</f>
        <v>1</v>
      </c>
    </row>
    <row r="26" spans="1:2" x14ac:dyDescent="0.25">
      <c r="A26" s="23" t="s">
        <v>95</v>
      </c>
    </row>
    <row r="27" spans="1:2" ht="18" x14ac:dyDescent="0.35">
      <c r="A27" s="24" t="s">
        <v>78</v>
      </c>
      <c r="B27" s="25">
        <f>B28*(1+B30*B29/B31)</f>
        <v>76914.090000000011</v>
      </c>
    </row>
    <row r="28" spans="1:2" ht="18" x14ac:dyDescent="0.35">
      <c r="A28" t="s">
        <v>79</v>
      </c>
      <c r="B28" s="25">
        <v>71216.75</v>
      </c>
    </row>
    <row r="29" spans="1:2" x14ac:dyDescent="0.25">
      <c r="A29" t="s">
        <v>76</v>
      </c>
      <c r="B29" s="16">
        <v>0.06</v>
      </c>
    </row>
    <row r="30" spans="1:2" x14ac:dyDescent="0.25">
      <c r="A30" t="s">
        <v>77</v>
      </c>
      <c r="B30">
        <v>4</v>
      </c>
    </row>
    <row r="31" spans="1:2" x14ac:dyDescent="0.25">
      <c r="A31" t="s">
        <v>96</v>
      </c>
      <c r="B31">
        <v>3</v>
      </c>
    </row>
    <row r="32" spans="1:2" ht="18" x14ac:dyDescent="0.35">
      <c r="A32" s="28" t="s">
        <v>80</v>
      </c>
      <c r="B32" s="27">
        <f>B30*B28*B29/B31</f>
        <v>5697.34</v>
      </c>
    </row>
    <row r="35" spans="1:2" x14ac:dyDescent="0.25">
      <c r="A35" s="23" t="s">
        <v>97</v>
      </c>
    </row>
    <row r="36" spans="1:2" ht="18" x14ac:dyDescent="0.35">
      <c r="A36" s="24" t="s">
        <v>78</v>
      </c>
      <c r="B36" s="25">
        <f>B37*(1+B39*B38/B40)</f>
        <v>77270.173750000002</v>
      </c>
    </row>
    <row r="37" spans="1:2" ht="18" x14ac:dyDescent="0.35">
      <c r="A37" t="s">
        <v>79</v>
      </c>
      <c r="B37" s="25">
        <v>71216.75</v>
      </c>
    </row>
    <row r="38" spans="1:2" x14ac:dyDescent="0.25">
      <c r="A38" t="s">
        <v>76</v>
      </c>
      <c r="B38" s="16">
        <v>0.06</v>
      </c>
    </row>
    <row r="39" spans="1:2" x14ac:dyDescent="0.25">
      <c r="A39" t="s">
        <v>77</v>
      </c>
      <c r="B39">
        <v>17</v>
      </c>
    </row>
    <row r="40" spans="1:2" x14ac:dyDescent="0.25">
      <c r="A40" t="s">
        <v>96</v>
      </c>
      <c r="B40">
        <v>12</v>
      </c>
    </row>
    <row r="41" spans="1:2" ht="18" x14ac:dyDescent="0.35">
      <c r="A41" s="28" t="s">
        <v>80</v>
      </c>
      <c r="B41" s="27">
        <f>B39*B37*B38/B40</f>
        <v>6053.423749999999</v>
      </c>
    </row>
    <row r="44" spans="1:2" x14ac:dyDescent="0.25">
      <c r="A44" s="23" t="s">
        <v>98</v>
      </c>
    </row>
    <row r="45" spans="1:2" ht="18" x14ac:dyDescent="0.35">
      <c r="A45" s="24" t="s">
        <v>78</v>
      </c>
      <c r="B45" s="25">
        <f>B46*(1+B48*B47/B49)</f>
        <v>71454.139166666675</v>
      </c>
    </row>
    <row r="46" spans="1:2" ht="18" x14ac:dyDescent="0.35">
      <c r="A46" t="s">
        <v>79</v>
      </c>
      <c r="B46" s="25">
        <v>71216.75</v>
      </c>
    </row>
    <row r="47" spans="1:2" x14ac:dyDescent="0.25">
      <c r="A47" t="s">
        <v>76</v>
      </c>
      <c r="B47" s="16">
        <v>0.06</v>
      </c>
    </row>
    <row r="48" spans="1:2" x14ac:dyDescent="0.25">
      <c r="A48" t="s">
        <v>77</v>
      </c>
      <c r="B48">
        <v>20</v>
      </c>
    </row>
    <row r="49" spans="1:2" x14ac:dyDescent="0.25">
      <c r="A49" t="s">
        <v>96</v>
      </c>
      <c r="B49">
        <v>360</v>
      </c>
    </row>
    <row r="50" spans="1:2" ht="18" x14ac:dyDescent="0.35">
      <c r="A50" s="28" t="s">
        <v>80</v>
      </c>
      <c r="B50" s="27">
        <f>B48*B46*B47/B49</f>
        <v>237.38916666666665</v>
      </c>
    </row>
    <row r="53" spans="1:2" x14ac:dyDescent="0.25">
      <c r="A53" s="23" t="s">
        <v>99</v>
      </c>
    </row>
    <row r="54" spans="1:2" ht="18" x14ac:dyDescent="0.35">
      <c r="A54" s="24" t="s">
        <v>78</v>
      </c>
      <c r="B54" s="25">
        <f>B55*(1+B57*B56/B58)</f>
        <v>71450.887260273972</v>
      </c>
    </row>
    <row r="55" spans="1:2" ht="18" x14ac:dyDescent="0.35">
      <c r="A55" t="s">
        <v>79</v>
      </c>
      <c r="B55" s="25">
        <v>71216.75</v>
      </c>
    </row>
    <row r="56" spans="1:2" x14ac:dyDescent="0.25">
      <c r="A56" t="s">
        <v>76</v>
      </c>
      <c r="B56" s="16">
        <v>0.06</v>
      </c>
    </row>
    <row r="57" spans="1:2" x14ac:dyDescent="0.25">
      <c r="A57" t="s">
        <v>77</v>
      </c>
      <c r="B57">
        <v>20</v>
      </c>
    </row>
    <row r="58" spans="1:2" x14ac:dyDescent="0.25">
      <c r="A58" t="s">
        <v>96</v>
      </c>
      <c r="B58">
        <v>365</v>
      </c>
    </row>
    <row r="59" spans="1:2" ht="18" x14ac:dyDescent="0.35">
      <c r="A59" s="28" t="s">
        <v>80</v>
      </c>
      <c r="B59" s="27">
        <f>B57*B55*B56/B58</f>
        <v>234.13726027397257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zoomScale="160" zoomScaleNormal="160" workbookViewId="0">
      <selection activeCell="A19" sqref="A19"/>
    </sheetView>
  </sheetViews>
  <sheetFormatPr baseColWidth="10" defaultRowHeight="15" x14ac:dyDescent="0.25"/>
  <cols>
    <col min="1" max="8" width="13.42578125" customWidth="1"/>
  </cols>
  <sheetData>
    <row r="1" spans="1:8" x14ac:dyDescent="0.25">
      <c r="A1" s="23" t="s">
        <v>75</v>
      </c>
    </row>
    <row r="3" spans="1:8" ht="45" x14ac:dyDescent="0.25">
      <c r="A3" s="31" t="s">
        <v>100</v>
      </c>
      <c r="B3" s="31" t="s">
        <v>104</v>
      </c>
      <c r="C3" s="31" t="s">
        <v>105</v>
      </c>
      <c r="D3" s="31" t="s">
        <v>106</v>
      </c>
      <c r="E3" s="31" t="s">
        <v>110</v>
      </c>
      <c r="F3" s="31" t="s">
        <v>107</v>
      </c>
      <c r="G3" s="31" t="s">
        <v>108</v>
      </c>
      <c r="H3" s="31" t="s">
        <v>109</v>
      </c>
    </row>
    <row r="4" spans="1:8" x14ac:dyDescent="0.25">
      <c r="A4" s="32" t="s">
        <v>101</v>
      </c>
      <c r="B4" s="33">
        <v>14580</v>
      </c>
      <c r="C4" s="34">
        <v>40564</v>
      </c>
      <c r="D4" s="34">
        <v>40604</v>
      </c>
      <c r="E4" s="29">
        <f>D4-C4</f>
        <v>40</v>
      </c>
      <c r="F4" s="35">
        <v>0.08</v>
      </c>
      <c r="G4" s="35">
        <v>3.5000000000000001E-3</v>
      </c>
      <c r="H4" s="33">
        <v>3</v>
      </c>
    </row>
    <row r="5" spans="1:8" x14ac:dyDescent="0.25">
      <c r="A5" s="32" t="s">
        <v>102</v>
      </c>
      <c r="B5" s="33">
        <v>47000</v>
      </c>
      <c r="C5" s="34">
        <v>40564</v>
      </c>
      <c r="D5" s="34">
        <v>40679</v>
      </c>
      <c r="E5" s="29">
        <f t="shared" ref="E5:E6" si="0">D5-C5</f>
        <v>115</v>
      </c>
      <c r="F5" s="35">
        <v>0.12</v>
      </c>
      <c r="G5" s="35">
        <v>4.4999999999999997E-3</v>
      </c>
      <c r="H5" s="33">
        <v>3</v>
      </c>
    </row>
    <row r="6" spans="1:8" x14ac:dyDescent="0.25">
      <c r="A6" s="32" t="s">
        <v>103</v>
      </c>
      <c r="B6" s="33">
        <v>56000</v>
      </c>
      <c r="C6" s="34">
        <v>40564</v>
      </c>
      <c r="D6" s="34">
        <v>40704</v>
      </c>
      <c r="E6" s="29">
        <f t="shared" si="0"/>
        <v>140</v>
      </c>
      <c r="F6" s="35">
        <v>0.12</v>
      </c>
      <c r="G6" s="35">
        <v>8.5000000000000006E-3</v>
      </c>
      <c r="H6" s="33">
        <v>3</v>
      </c>
    </row>
    <row r="7" spans="1:8" x14ac:dyDescent="0.25">
      <c r="B7" s="27">
        <f>SUM(B4:B6)</f>
        <v>117580</v>
      </c>
    </row>
    <row r="8" spans="1:8" ht="15.75" thickBot="1" x14ac:dyDescent="0.3"/>
    <row r="9" spans="1:8" ht="30.75" thickBot="1" x14ac:dyDescent="0.3">
      <c r="A9" s="38" t="s">
        <v>113</v>
      </c>
      <c r="B9" s="39" t="s">
        <v>114</v>
      </c>
      <c r="C9" s="39" t="s">
        <v>115</v>
      </c>
      <c r="D9" s="39" t="s">
        <v>116</v>
      </c>
      <c r="E9" s="39" t="s">
        <v>117</v>
      </c>
    </row>
    <row r="10" spans="1:8" x14ac:dyDescent="0.25">
      <c r="A10" s="32" t="s">
        <v>101</v>
      </c>
      <c r="B10" s="36">
        <f>E4*B4*F4/360</f>
        <v>129.6</v>
      </c>
      <c r="C10" s="36">
        <f>B4*G4</f>
        <v>51.03</v>
      </c>
      <c r="D10" s="36">
        <f>H4</f>
        <v>3</v>
      </c>
      <c r="E10" s="36">
        <f>B4-B10-C10-D10</f>
        <v>14396.369999999999</v>
      </c>
    </row>
    <row r="11" spans="1:8" x14ac:dyDescent="0.25">
      <c r="A11" s="32" t="s">
        <v>102</v>
      </c>
      <c r="B11" s="36">
        <f t="shared" ref="B11:B12" si="1">E5*B5*F5/360</f>
        <v>1801.6666666666667</v>
      </c>
      <c r="C11" s="36">
        <f t="shared" ref="C11:C12" si="2">B5*G5</f>
        <v>211.49999999999997</v>
      </c>
      <c r="D11" s="36">
        <f t="shared" ref="D11:D12" si="3">H5</f>
        <v>3</v>
      </c>
      <c r="E11" s="36">
        <f t="shared" ref="E11:E12" si="4">B5-B11-C11-D11</f>
        <v>44983.833333333336</v>
      </c>
    </row>
    <row r="12" spans="1:8" x14ac:dyDescent="0.25">
      <c r="A12" s="32" t="s">
        <v>103</v>
      </c>
      <c r="B12" s="36">
        <f t="shared" si="1"/>
        <v>2613.3333333333335</v>
      </c>
      <c r="C12" s="36">
        <f t="shared" si="2"/>
        <v>476.00000000000006</v>
      </c>
      <c r="D12" s="36">
        <f t="shared" si="3"/>
        <v>3</v>
      </c>
      <c r="E12" s="36">
        <f t="shared" si="4"/>
        <v>52907.666666666664</v>
      </c>
    </row>
    <row r="13" spans="1:8" x14ac:dyDescent="0.25">
      <c r="E13" s="27">
        <f>SUM(E10:E12)</f>
        <v>112287.87</v>
      </c>
    </row>
    <row r="16" spans="1:8" x14ac:dyDescent="0.25">
      <c r="A16" s="79" t="s">
        <v>111</v>
      </c>
      <c r="B16" s="79"/>
      <c r="C16" s="36">
        <f>B7-E13</f>
        <v>5292.1300000000047</v>
      </c>
    </row>
    <row r="17" spans="1:5" x14ac:dyDescent="0.25">
      <c r="A17" s="79" t="s">
        <v>112</v>
      </c>
      <c r="B17" s="79"/>
      <c r="C17" s="37">
        <f>C16*360/E6/B7</f>
        <v>0.11573681141107585</v>
      </c>
    </row>
    <row r="20" spans="1:5" x14ac:dyDescent="0.25">
      <c r="B20" s="8"/>
      <c r="C20" s="8"/>
      <c r="D20" s="8"/>
      <c r="E20" s="8"/>
    </row>
  </sheetData>
  <mergeCells count="2">
    <mergeCell ref="A16:B16"/>
    <mergeCell ref="A17:B1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topLeftCell="A22" zoomScale="170" zoomScaleNormal="170" workbookViewId="0">
      <selection activeCell="A26" sqref="A26:B30"/>
    </sheetView>
  </sheetViews>
  <sheetFormatPr baseColWidth="10" defaultRowHeight="15" x14ac:dyDescent="0.25"/>
  <cols>
    <col min="1" max="1" width="16.85546875" customWidth="1"/>
    <col min="2" max="2" width="16.140625" customWidth="1"/>
    <col min="3" max="3" width="17" customWidth="1"/>
    <col min="4" max="6" width="16.140625" customWidth="1"/>
    <col min="7" max="8" width="18" customWidth="1"/>
  </cols>
  <sheetData>
    <row r="1" spans="1:2" x14ac:dyDescent="0.25">
      <c r="A1" s="23" t="s">
        <v>75</v>
      </c>
      <c r="B1" s="8"/>
    </row>
    <row r="2" spans="1:2" x14ac:dyDescent="0.25">
      <c r="A2" s="67" t="s">
        <v>194</v>
      </c>
      <c r="B2" s="25">
        <f>B3*(1+B4)^B5</f>
        <v>162240.00000000003</v>
      </c>
    </row>
    <row r="3" spans="1:2" x14ac:dyDescent="0.25">
      <c r="A3" s="68" t="s">
        <v>195</v>
      </c>
      <c r="B3" s="25">
        <v>150000</v>
      </c>
    </row>
    <row r="4" spans="1:2" x14ac:dyDescent="0.25">
      <c r="A4" s="68" t="s">
        <v>76</v>
      </c>
      <c r="B4" s="16">
        <v>0.04</v>
      </c>
    </row>
    <row r="5" spans="1:2" x14ac:dyDescent="0.25">
      <c r="A5" s="68" t="s">
        <v>77</v>
      </c>
      <c r="B5" s="26">
        <v>2</v>
      </c>
    </row>
    <row r="6" spans="1:2" x14ac:dyDescent="0.25">
      <c r="A6" s="69" t="s">
        <v>196</v>
      </c>
      <c r="B6" s="27">
        <f>B2-B3</f>
        <v>12240.000000000029</v>
      </c>
    </row>
    <row r="9" spans="1:2" x14ac:dyDescent="0.25">
      <c r="A9" s="23" t="s">
        <v>81</v>
      </c>
      <c r="B9" s="8"/>
    </row>
    <row r="10" spans="1:2" x14ac:dyDescent="0.25">
      <c r="A10" s="67" t="s">
        <v>194</v>
      </c>
      <c r="B10" s="25">
        <f>B11*(1+B12)^B13</f>
        <v>255256.31250000003</v>
      </c>
    </row>
    <row r="11" spans="1:2" x14ac:dyDescent="0.25">
      <c r="A11" s="68" t="s">
        <v>195</v>
      </c>
      <c r="B11" s="25">
        <v>200000</v>
      </c>
    </row>
    <row r="12" spans="1:2" x14ac:dyDescent="0.25">
      <c r="A12" s="68" t="s">
        <v>76</v>
      </c>
      <c r="B12" s="16">
        <v>0.05</v>
      </c>
    </row>
    <row r="13" spans="1:2" x14ac:dyDescent="0.25">
      <c r="A13" s="68" t="s">
        <v>77</v>
      </c>
      <c r="B13" s="26">
        <v>5</v>
      </c>
    </row>
    <row r="14" spans="1:2" x14ac:dyDescent="0.25">
      <c r="A14" s="69" t="s">
        <v>196</v>
      </c>
      <c r="B14" s="27">
        <f>B10-B11</f>
        <v>55256.312500000029</v>
      </c>
    </row>
    <row r="17" spans="1:8" x14ac:dyDescent="0.25">
      <c r="A17" s="23" t="s">
        <v>118</v>
      </c>
      <c r="B17" s="8"/>
      <c r="D17" s="23" t="s">
        <v>119</v>
      </c>
      <c r="E17" s="8"/>
      <c r="G17" s="23" t="s">
        <v>120</v>
      </c>
      <c r="H17" s="8"/>
    </row>
    <row r="18" spans="1:8" x14ac:dyDescent="0.25">
      <c r="A18" s="68" t="s">
        <v>194</v>
      </c>
      <c r="B18" s="25">
        <v>255256.31250000003</v>
      </c>
      <c r="D18" s="68" t="s">
        <v>194</v>
      </c>
      <c r="E18" s="25">
        <v>255256.31250000003</v>
      </c>
      <c r="G18" s="68" t="s">
        <v>194</v>
      </c>
      <c r="H18" s="25">
        <v>255256.31250000003</v>
      </c>
    </row>
    <row r="19" spans="1:8" x14ac:dyDescent="0.25">
      <c r="A19" s="67" t="s">
        <v>197</v>
      </c>
      <c r="B19" s="25">
        <f>B18*(1+B20)^(-B21)</f>
        <v>200000</v>
      </c>
      <c r="D19" s="68" t="s">
        <v>197</v>
      </c>
      <c r="E19" s="25">
        <v>200000</v>
      </c>
      <c r="G19" s="68" t="s">
        <v>197</v>
      </c>
      <c r="H19" s="25">
        <v>200000</v>
      </c>
    </row>
    <row r="20" spans="1:8" x14ac:dyDescent="0.25">
      <c r="A20" s="68" t="s">
        <v>76</v>
      </c>
      <c r="B20" s="16">
        <v>0.05</v>
      </c>
      <c r="D20" s="67" t="s">
        <v>76</v>
      </c>
      <c r="E20" s="16">
        <f>(E18/E19)^(1/E21)-1</f>
        <v>5.0000000000000044E-2</v>
      </c>
      <c r="G20" s="68" t="s">
        <v>76</v>
      </c>
      <c r="H20" s="16">
        <v>0.05</v>
      </c>
    </row>
    <row r="21" spans="1:8" x14ac:dyDescent="0.25">
      <c r="A21" s="68" t="s">
        <v>77</v>
      </c>
      <c r="B21" s="26">
        <v>5</v>
      </c>
      <c r="D21" s="68" t="s">
        <v>77</v>
      </c>
      <c r="E21" s="26">
        <v>5</v>
      </c>
      <c r="G21" s="67" t="s">
        <v>77</v>
      </c>
      <c r="H21" s="26">
        <f>LOG(H18/H19)/LOG(1+H20)</f>
        <v>4.9999999999999973</v>
      </c>
    </row>
    <row r="22" spans="1:8" x14ac:dyDescent="0.25">
      <c r="A22" s="69" t="s">
        <v>196</v>
      </c>
      <c r="B22" s="27">
        <f>B18-B19</f>
        <v>55256.312500000029</v>
      </c>
      <c r="D22" s="69" t="s">
        <v>196</v>
      </c>
      <c r="E22" s="27">
        <f>E18-E19</f>
        <v>55256.312500000029</v>
      </c>
      <c r="G22" s="69" t="s">
        <v>196</v>
      </c>
      <c r="H22" s="27">
        <f>H18-H19</f>
        <v>55256.312500000029</v>
      </c>
    </row>
    <row r="25" spans="1:8" ht="15.75" thickBot="1" x14ac:dyDescent="0.3"/>
    <row r="26" spans="1:8" ht="18" x14ac:dyDescent="0.35">
      <c r="A26" s="58" t="s">
        <v>181</v>
      </c>
      <c r="B26" s="59" t="s">
        <v>182</v>
      </c>
      <c r="C26" s="58" t="s">
        <v>190</v>
      </c>
      <c r="D26" s="59" t="s">
        <v>192</v>
      </c>
      <c r="E26" s="58" t="s">
        <v>191</v>
      </c>
      <c r="F26" s="59" t="s">
        <v>193</v>
      </c>
    </row>
    <row r="27" spans="1:8" ht="18" x14ac:dyDescent="0.35">
      <c r="A27" s="60" t="s">
        <v>183</v>
      </c>
      <c r="B27" s="64">
        <v>0.06</v>
      </c>
      <c r="C27" s="60" t="s">
        <v>184</v>
      </c>
      <c r="D27" s="66">
        <v>0.01</v>
      </c>
      <c r="E27" s="60" t="s">
        <v>185</v>
      </c>
      <c r="F27" s="64">
        <v>0.06</v>
      </c>
    </row>
    <row r="28" spans="1:8" x14ac:dyDescent="0.25">
      <c r="A28" s="60" t="s">
        <v>85</v>
      </c>
      <c r="B28" s="61">
        <v>12</v>
      </c>
      <c r="C28" s="60" t="s">
        <v>85</v>
      </c>
      <c r="D28" s="61">
        <v>12</v>
      </c>
      <c r="E28" s="60" t="s">
        <v>85</v>
      </c>
      <c r="F28" s="61">
        <v>12</v>
      </c>
    </row>
    <row r="29" spans="1:8" ht="18" x14ac:dyDescent="0.35">
      <c r="A29" s="62" t="s">
        <v>184</v>
      </c>
      <c r="B29" s="66">
        <f>(1+B27)^(1/B28)-1</f>
        <v>4.8675505653430484E-3</v>
      </c>
      <c r="C29" s="62" t="s">
        <v>183</v>
      </c>
      <c r="D29" s="64">
        <f>(1+D27)^D28-1</f>
        <v>0.12682503013196977</v>
      </c>
      <c r="E29" s="62" t="s">
        <v>184</v>
      </c>
      <c r="F29" s="66">
        <f>F27/F28</f>
        <v>5.0000000000000001E-3</v>
      </c>
    </row>
    <row r="30" spans="1:8" ht="18.75" thickBot="1" x14ac:dyDescent="0.4">
      <c r="A30" s="63" t="s">
        <v>185</v>
      </c>
      <c r="B30" s="65">
        <f>B28*B29</f>
        <v>5.8410606784116581E-2</v>
      </c>
      <c r="C30" s="63" t="s">
        <v>185</v>
      </c>
      <c r="D30" s="65">
        <f>D27*D28</f>
        <v>0.12</v>
      </c>
      <c r="E30" s="63" t="s">
        <v>183</v>
      </c>
      <c r="F30" s="65">
        <f>(1+F29)^F28-1</f>
        <v>6.1677811864497611E-2</v>
      </c>
    </row>
    <row r="32" spans="1:8" x14ac:dyDescent="0.25">
      <c r="A32" s="57" t="s">
        <v>183</v>
      </c>
      <c r="B32" t="s">
        <v>186</v>
      </c>
    </row>
    <row r="33" spans="1:4" x14ac:dyDescent="0.25">
      <c r="A33" s="57" t="s">
        <v>85</v>
      </c>
      <c r="B33" t="s">
        <v>187</v>
      </c>
    </row>
    <row r="34" spans="1:4" ht="18" x14ac:dyDescent="0.35">
      <c r="A34" s="57" t="s">
        <v>184</v>
      </c>
      <c r="B34" t="s">
        <v>188</v>
      </c>
    </row>
    <row r="35" spans="1:4" ht="18" x14ac:dyDescent="0.35">
      <c r="A35" s="57" t="s">
        <v>185</v>
      </c>
      <c r="B35" t="s">
        <v>189</v>
      </c>
    </row>
    <row r="38" spans="1:4" ht="15.75" thickBot="1" x14ac:dyDescent="0.3">
      <c r="A38" s="49" t="s">
        <v>95</v>
      </c>
    </row>
    <row r="39" spans="1:4" ht="18" x14ac:dyDescent="0.35">
      <c r="A39" s="58" t="s">
        <v>190</v>
      </c>
      <c r="B39" s="59" t="s">
        <v>192</v>
      </c>
    </row>
    <row r="40" spans="1:4" ht="18" x14ac:dyDescent="0.35">
      <c r="A40" s="60" t="s">
        <v>184</v>
      </c>
      <c r="B40" s="66">
        <v>1.7999999999999999E-2</v>
      </c>
    </row>
    <row r="41" spans="1:4" x14ac:dyDescent="0.25">
      <c r="A41" s="60" t="s">
        <v>85</v>
      </c>
      <c r="B41" s="61">
        <v>4</v>
      </c>
    </row>
    <row r="42" spans="1:4" x14ac:dyDescent="0.25">
      <c r="A42" s="62" t="s">
        <v>183</v>
      </c>
      <c r="B42" s="64">
        <f>(1+B40)^B41-1</f>
        <v>7.3967432976000058E-2</v>
      </c>
    </row>
    <row r="43" spans="1:4" ht="18.75" thickBot="1" x14ac:dyDescent="0.4">
      <c r="A43" s="63" t="s">
        <v>185</v>
      </c>
      <c r="B43" s="65">
        <f>B40*B41</f>
        <v>7.1999999999999995E-2</v>
      </c>
    </row>
    <row r="46" spans="1:4" ht="15.75" thickBot="1" x14ac:dyDescent="0.3">
      <c r="A46" s="49" t="s">
        <v>198</v>
      </c>
      <c r="C46" s="49" t="s">
        <v>199</v>
      </c>
      <c r="D46" s="30"/>
    </row>
    <row r="47" spans="1:4" ht="18" x14ac:dyDescent="0.35">
      <c r="A47" s="58" t="s">
        <v>190</v>
      </c>
      <c r="B47" s="59" t="s">
        <v>192</v>
      </c>
      <c r="C47" s="58" t="s">
        <v>190</v>
      </c>
      <c r="D47" s="59" t="s">
        <v>192</v>
      </c>
    </row>
    <row r="48" spans="1:4" ht="18" x14ac:dyDescent="0.35">
      <c r="A48" s="60" t="s">
        <v>184</v>
      </c>
      <c r="B48" s="66">
        <v>2.5000000000000001E-2</v>
      </c>
      <c r="C48" s="60" t="s">
        <v>184</v>
      </c>
      <c r="D48" s="66">
        <v>0.01</v>
      </c>
    </row>
    <row r="49" spans="1:4" x14ac:dyDescent="0.25">
      <c r="A49" s="60" t="s">
        <v>85</v>
      </c>
      <c r="B49" s="61">
        <v>2</v>
      </c>
      <c r="C49" s="60" t="s">
        <v>85</v>
      </c>
      <c r="D49" s="61">
        <v>12</v>
      </c>
    </row>
    <row r="50" spans="1:4" x14ac:dyDescent="0.25">
      <c r="A50" s="62" t="s">
        <v>183</v>
      </c>
      <c r="B50" s="64">
        <f>(1+B48)^B49-1</f>
        <v>5.062499999999992E-2</v>
      </c>
      <c r="C50" s="62" t="s">
        <v>183</v>
      </c>
      <c r="D50" s="64">
        <f>(1+D48)^D49-1</f>
        <v>0.12682503013196977</v>
      </c>
    </row>
    <row r="51" spans="1:4" ht="18.75" thickBot="1" x14ac:dyDescent="0.4">
      <c r="A51" s="63" t="s">
        <v>185</v>
      </c>
      <c r="B51" s="65">
        <f>B48*B49</f>
        <v>0.05</v>
      </c>
      <c r="C51" s="63" t="s">
        <v>185</v>
      </c>
      <c r="D51" s="65">
        <f>D48*D49</f>
        <v>0.12</v>
      </c>
    </row>
    <row r="54" spans="1:4" ht="15.75" thickBot="1" x14ac:dyDescent="0.3">
      <c r="A54" s="49" t="s">
        <v>98</v>
      </c>
      <c r="C54" s="49" t="s">
        <v>99</v>
      </c>
    </row>
    <row r="55" spans="1:4" x14ac:dyDescent="0.25">
      <c r="A55" s="58" t="s">
        <v>181</v>
      </c>
      <c r="B55" s="59" t="s">
        <v>182</v>
      </c>
      <c r="C55" s="58" t="s">
        <v>181</v>
      </c>
      <c r="D55" s="59" t="s">
        <v>182</v>
      </c>
    </row>
    <row r="56" spans="1:4" x14ac:dyDescent="0.25">
      <c r="A56" s="60" t="s">
        <v>183</v>
      </c>
      <c r="B56" s="64">
        <v>4.4999999999999998E-2</v>
      </c>
      <c r="C56" s="60" t="s">
        <v>183</v>
      </c>
      <c r="D56" s="64">
        <v>4.4999999999999998E-2</v>
      </c>
    </row>
    <row r="57" spans="1:4" x14ac:dyDescent="0.25">
      <c r="A57" s="60" t="s">
        <v>85</v>
      </c>
      <c r="B57" s="61">
        <v>3</v>
      </c>
      <c r="C57" s="60" t="s">
        <v>85</v>
      </c>
      <c r="D57" s="61">
        <v>12</v>
      </c>
    </row>
    <row r="58" spans="1:4" ht="18" x14ac:dyDescent="0.35">
      <c r="A58" s="62" t="s">
        <v>184</v>
      </c>
      <c r="B58" s="66">
        <f>(1+B56)^(1/B57)-1</f>
        <v>1.4780461630687469E-2</v>
      </c>
      <c r="C58" s="62" t="s">
        <v>184</v>
      </c>
      <c r="D58" s="66">
        <f>(1+D56)^(1/D57)-1</f>
        <v>3.6748094004368514E-3</v>
      </c>
    </row>
    <row r="59" spans="1:4" ht="18.75" thickBot="1" x14ac:dyDescent="0.4">
      <c r="A59" s="63" t="s">
        <v>185</v>
      </c>
      <c r="B59" s="65">
        <f>B57*B58</f>
        <v>4.4341384892062408E-2</v>
      </c>
      <c r="C59" s="63" t="s">
        <v>185</v>
      </c>
      <c r="D59" s="65">
        <f>D57*D58</f>
        <v>4.4097712805242217E-2</v>
      </c>
    </row>
    <row r="62" spans="1:4" ht="15.75" thickBot="1" x14ac:dyDescent="0.3">
      <c r="A62" s="49" t="s">
        <v>200</v>
      </c>
    </row>
    <row r="63" spans="1:4" ht="18" x14ac:dyDescent="0.35">
      <c r="A63" s="58" t="s">
        <v>191</v>
      </c>
      <c r="B63" s="59" t="s">
        <v>193</v>
      </c>
    </row>
    <row r="64" spans="1:4" ht="18" x14ac:dyDescent="0.35">
      <c r="A64" s="60" t="s">
        <v>185</v>
      </c>
      <c r="B64" s="64">
        <v>0.06</v>
      </c>
    </row>
    <row r="65" spans="1:5" x14ac:dyDescent="0.25">
      <c r="A65" s="60" t="s">
        <v>85</v>
      </c>
      <c r="B65" s="61">
        <v>12</v>
      </c>
    </row>
    <row r="66" spans="1:5" ht="18" x14ac:dyDescent="0.35">
      <c r="A66" s="62" t="s">
        <v>184</v>
      </c>
      <c r="B66" s="66">
        <f>B64/B65</f>
        <v>5.0000000000000001E-3</v>
      </c>
    </row>
    <row r="67" spans="1:5" ht="15.75" thickBot="1" x14ac:dyDescent="0.3">
      <c r="A67" s="63" t="s">
        <v>183</v>
      </c>
      <c r="B67" s="65">
        <f>(1+B66)^B65-1</f>
        <v>6.1677811864497611E-2</v>
      </c>
    </row>
    <row r="70" spans="1:5" x14ac:dyDescent="0.25">
      <c r="A70" s="49" t="s">
        <v>201</v>
      </c>
    </row>
    <row r="72" spans="1:5" x14ac:dyDescent="0.25">
      <c r="A72" t="s">
        <v>202</v>
      </c>
    </row>
    <row r="73" spans="1:5" x14ac:dyDescent="0.25">
      <c r="A73" s="67" t="s">
        <v>194</v>
      </c>
      <c r="B73" s="25">
        <f>B74*(1+B75)^B76</f>
        <v>351497.81430067966</v>
      </c>
    </row>
    <row r="74" spans="1:5" x14ac:dyDescent="0.25">
      <c r="A74" s="68" t="s">
        <v>195</v>
      </c>
      <c r="B74" s="25">
        <v>300000</v>
      </c>
    </row>
    <row r="75" spans="1:5" x14ac:dyDescent="0.25">
      <c r="A75" s="68" t="s">
        <v>204</v>
      </c>
      <c r="B75" s="16">
        <v>0.02</v>
      </c>
    </row>
    <row r="76" spans="1:5" x14ac:dyDescent="0.25">
      <c r="A76" s="68" t="s">
        <v>77</v>
      </c>
      <c r="B76" s="14">
        <v>8</v>
      </c>
      <c r="C76" t="s">
        <v>205</v>
      </c>
      <c r="D76" t="s">
        <v>203</v>
      </c>
    </row>
    <row r="77" spans="1:5" x14ac:dyDescent="0.25">
      <c r="A77" s="69" t="s">
        <v>196</v>
      </c>
      <c r="B77" s="27">
        <f>B73-B74</f>
        <v>51497.81430067966</v>
      </c>
    </row>
    <row r="79" spans="1:5" ht="15.75" thickBot="1" x14ac:dyDescent="0.3">
      <c r="A79" s="30" t="s">
        <v>206</v>
      </c>
    </row>
    <row r="80" spans="1:5" ht="18" x14ac:dyDescent="0.35">
      <c r="A80" s="58" t="s">
        <v>190</v>
      </c>
      <c r="B80" s="59" t="s">
        <v>192</v>
      </c>
      <c r="D80" s="67" t="s">
        <v>194</v>
      </c>
      <c r="E80" s="25">
        <f>E81*(1+E82)^E83</f>
        <v>351497.81430067966</v>
      </c>
    </row>
    <row r="81" spans="1:6" ht="18" x14ac:dyDescent="0.35">
      <c r="A81" s="60" t="s">
        <v>184</v>
      </c>
      <c r="B81" s="66">
        <v>0.02</v>
      </c>
      <c r="D81" s="68" t="s">
        <v>195</v>
      </c>
      <c r="E81" s="25">
        <v>300000</v>
      </c>
    </row>
    <row r="82" spans="1:6" x14ac:dyDescent="0.25">
      <c r="A82" s="60" t="s">
        <v>85</v>
      </c>
      <c r="B82" s="61">
        <v>2</v>
      </c>
      <c r="D82" s="68" t="s">
        <v>76</v>
      </c>
      <c r="E82" s="16">
        <f>B83</f>
        <v>4.0399999999999991E-2</v>
      </c>
    </row>
    <row r="83" spans="1:6" x14ac:dyDescent="0.25">
      <c r="A83" s="62" t="s">
        <v>183</v>
      </c>
      <c r="B83" s="64">
        <f>(1+B81)^B82-1</f>
        <v>4.0399999999999991E-2</v>
      </c>
      <c r="D83" s="68" t="s">
        <v>77</v>
      </c>
      <c r="E83" s="26">
        <v>4</v>
      </c>
    </row>
    <row r="84" spans="1:6" ht="18.75" thickBot="1" x14ac:dyDescent="0.4">
      <c r="A84" s="63" t="s">
        <v>185</v>
      </c>
      <c r="B84" s="65">
        <f>B81*B82</f>
        <v>0.04</v>
      </c>
      <c r="D84" s="69" t="s">
        <v>196</v>
      </c>
      <c r="E84" s="27">
        <f>E80-E81</f>
        <v>51497.81430067966</v>
      </c>
    </row>
    <row r="86" spans="1:6" ht="15.75" thickBot="1" x14ac:dyDescent="0.3">
      <c r="A86" s="30" t="s">
        <v>207</v>
      </c>
    </row>
    <row r="87" spans="1:6" x14ac:dyDescent="0.25">
      <c r="A87" s="58" t="s">
        <v>181</v>
      </c>
      <c r="B87" s="59" t="s">
        <v>182</v>
      </c>
      <c r="D87" s="67" t="s">
        <v>194</v>
      </c>
      <c r="E87" s="25">
        <f>E88*(1+E89)^E90</f>
        <v>351497.81430068077</v>
      </c>
    </row>
    <row r="88" spans="1:6" x14ac:dyDescent="0.25">
      <c r="A88" s="60" t="s">
        <v>183</v>
      </c>
      <c r="B88" s="64">
        <f>B83</f>
        <v>4.0399999999999991E-2</v>
      </c>
      <c r="D88" s="68" t="s">
        <v>195</v>
      </c>
      <c r="E88" s="25">
        <v>300000</v>
      </c>
    </row>
    <row r="89" spans="1:6" x14ac:dyDescent="0.25">
      <c r="A89" s="60" t="s">
        <v>85</v>
      </c>
      <c r="B89" s="61">
        <v>12</v>
      </c>
      <c r="D89" s="68" t="s">
        <v>208</v>
      </c>
      <c r="E89" s="16">
        <f>B90</f>
        <v>3.3058903246372395E-3</v>
      </c>
    </row>
    <row r="90" spans="1:6" ht="18" x14ac:dyDescent="0.35">
      <c r="A90" s="62" t="s">
        <v>184</v>
      </c>
      <c r="B90" s="66">
        <f>(1+B88)^(1/B89)-1</f>
        <v>3.3058903246372395E-3</v>
      </c>
      <c r="C90" t="s">
        <v>209</v>
      </c>
      <c r="D90" s="68" t="s">
        <v>77</v>
      </c>
      <c r="E90" s="14">
        <v>48</v>
      </c>
      <c r="F90" t="s">
        <v>210</v>
      </c>
    </row>
    <row r="91" spans="1:6" ht="18.75" thickBot="1" x14ac:dyDescent="0.4">
      <c r="A91" s="63" t="s">
        <v>185</v>
      </c>
      <c r="B91" s="65">
        <f>B89*B90</f>
        <v>3.9670683895646874E-2</v>
      </c>
      <c r="D91" s="69" t="s">
        <v>196</v>
      </c>
      <c r="E91" s="27">
        <f>E87-E88</f>
        <v>51497.814300680766</v>
      </c>
    </row>
    <row r="93" spans="1:6" ht="15.75" thickBot="1" x14ac:dyDescent="0.3"/>
    <row r="94" spans="1:6" ht="15.75" thickBot="1" x14ac:dyDescent="0.3">
      <c r="A94" s="80" t="s">
        <v>211</v>
      </c>
      <c r="B94" s="81"/>
      <c r="C94" s="81"/>
      <c r="D94" s="82"/>
    </row>
    <row r="95" spans="1:6" x14ac:dyDescent="0.25">
      <c r="A95" s="68" t="s">
        <v>195</v>
      </c>
      <c r="B95" s="25">
        <v>1000000</v>
      </c>
    </row>
    <row r="96" spans="1:6" x14ac:dyDescent="0.25">
      <c r="A96" s="68" t="s">
        <v>76</v>
      </c>
      <c r="B96" s="16">
        <v>0.5</v>
      </c>
    </row>
    <row r="97" spans="1:3" x14ac:dyDescent="0.25">
      <c r="A97" s="68" t="s">
        <v>77</v>
      </c>
      <c r="B97" s="26">
        <v>5</v>
      </c>
    </row>
    <row r="99" spans="1:3" x14ac:dyDescent="0.25">
      <c r="B99" s="71" t="s">
        <v>212</v>
      </c>
      <c r="C99" s="71" t="s">
        <v>213</v>
      </c>
    </row>
    <row r="100" spans="1:3" x14ac:dyDescent="0.25">
      <c r="A100" s="29">
        <v>0</v>
      </c>
      <c r="B100" s="70">
        <f t="shared" ref="B100:B110" si="0">$B$95*(1+A100*$B$96)</f>
        <v>1000000</v>
      </c>
      <c r="C100" s="70">
        <f t="shared" ref="C100:C110" si="1">$B$95*(1+$B$96)^A100</f>
        <v>1000000</v>
      </c>
    </row>
    <row r="101" spans="1:3" x14ac:dyDescent="0.25">
      <c r="A101" s="29">
        <v>0.5</v>
      </c>
      <c r="B101" s="70">
        <f t="shared" si="0"/>
        <v>1250000</v>
      </c>
      <c r="C101" s="70">
        <f t="shared" si="1"/>
        <v>1224744.8713915891</v>
      </c>
    </row>
    <row r="102" spans="1:3" x14ac:dyDescent="0.25">
      <c r="A102" s="29">
        <v>1</v>
      </c>
      <c r="B102" s="70">
        <f t="shared" si="0"/>
        <v>1500000</v>
      </c>
      <c r="C102" s="70">
        <f t="shared" si="1"/>
        <v>1500000</v>
      </c>
    </row>
    <row r="103" spans="1:3" x14ac:dyDescent="0.25">
      <c r="A103" s="29">
        <v>1.5</v>
      </c>
      <c r="B103" s="70">
        <f t="shared" si="0"/>
        <v>1750000</v>
      </c>
      <c r="C103" s="70">
        <f t="shared" si="1"/>
        <v>1837117.3070873837</v>
      </c>
    </row>
    <row r="104" spans="1:3" x14ac:dyDescent="0.25">
      <c r="A104" s="29">
        <v>2</v>
      </c>
      <c r="B104" s="70">
        <f t="shared" si="0"/>
        <v>2000000</v>
      </c>
      <c r="C104" s="70">
        <f t="shared" si="1"/>
        <v>2250000</v>
      </c>
    </row>
    <row r="105" spans="1:3" x14ac:dyDescent="0.25">
      <c r="A105" s="29">
        <v>2.5</v>
      </c>
      <c r="B105" s="70">
        <f t="shared" si="0"/>
        <v>2250000</v>
      </c>
      <c r="C105" s="70">
        <f t="shared" si="1"/>
        <v>2755675.9606310758</v>
      </c>
    </row>
    <row r="106" spans="1:3" x14ac:dyDescent="0.25">
      <c r="A106" s="29">
        <v>3</v>
      </c>
      <c r="B106" s="70">
        <f t="shared" si="0"/>
        <v>2500000</v>
      </c>
      <c r="C106" s="70">
        <f t="shared" si="1"/>
        <v>3375000</v>
      </c>
    </row>
    <row r="107" spans="1:3" x14ac:dyDescent="0.25">
      <c r="A107" s="29">
        <v>3.5</v>
      </c>
      <c r="B107" s="70">
        <f t="shared" si="0"/>
        <v>2750000</v>
      </c>
      <c r="C107" s="70">
        <f t="shared" si="1"/>
        <v>4133513.940946613</v>
      </c>
    </row>
    <row r="108" spans="1:3" x14ac:dyDescent="0.25">
      <c r="A108" s="29">
        <v>4</v>
      </c>
      <c r="B108" s="70">
        <f t="shared" si="0"/>
        <v>3000000</v>
      </c>
      <c r="C108" s="70">
        <f t="shared" si="1"/>
        <v>5062500</v>
      </c>
    </row>
    <row r="109" spans="1:3" x14ac:dyDescent="0.25">
      <c r="A109" s="29">
        <v>4.5</v>
      </c>
      <c r="B109" s="70">
        <f t="shared" si="0"/>
        <v>3250000</v>
      </c>
      <c r="C109" s="70">
        <f t="shared" si="1"/>
        <v>6200270.9114199206</v>
      </c>
    </row>
    <row r="110" spans="1:3" x14ac:dyDescent="0.25">
      <c r="A110" s="29">
        <v>5</v>
      </c>
      <c r="B110" s="70">
        <f t="shared" si="0"/>
        <v>3500000</v>
      </c>
      <c r="C110" s="70">
        <f t="shared" si="1"/>
        <v>7593750</v>
      </c>
    </row>
  </sheetData>
  <mergeCells count="1">
    <mergeCell ref="A94:D9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zoomScale="160" zoomScaleNormal="160" workbookViewId="0">
      <selection sqref="A1:D11"/>
    </sheetView>
  </sheetViews>
  <sheetFormatPr baseColWidth="10" defaultRowHeight="15" x14ac:dyDescent="0.25"/>
  <cols>
    <col min="1" max="4" width="12.5703125" customWidth="1"/>
  </cols>
  <sheetData>
    <row r="1" spans="1:4" x14ac:dyDescent="0.25">
      <c r="A1" s="40" t="s">
        <v>46</v>
      </c>
      <c r="B1" s="40" t="s">
        <v>129</v>
      </c>
      <c r="C1" s="40" t="s">
        <v>130</v>
      </c>
      <c r="D1" s="40" t="s">
        <v>131</v>
      </c>
    </row>
    <row r="2" spans="1:4" x14ac:dyDescent="0.25">
      <c r="A2" s="8" t="s">
        <v>121</v>
      </c>
      <c r="B2">
        <v>7</v>
      </c>
      <c r="C2" s="14">
        <v>8</v>
      </c>
      <c r="D2">
        <v>9</v>
      </c>
    </row>
    <row r="3" spans="1:4" x14ac:dyDescent="0.25">
      <c r="A3" s="8" t="s">
        <v>122</v>
      </c>
      <c r="B3">
        <v>9</v>
      </c>
      <c r="C3" s="14">
        <v>6</v>
      </c>
      <c r="D3">
        <v>5</v>
      </c>
    </row>
    <row r="4" spans="1:4" x14ac:dyDescent="0.25">
      <c r="A4" s="8" t="s">
        <v>123</v>
      </c>
      <c r="B4">
        <v>4</v>
      </c>
      <c r="C4" s="14">
        <v>4</v>
      </c>
      <c r="D4">
        <v>6</v>
      </c>
    </row>
    <row r="5" spans="1:4" x14ac:dyDescent="0.25">
      <c r="A5" s="8" t="s">
        <v>124</v>
      </c>
      <c r="B5">
        <v>4</v>
      </c>
      <c r="C5" s="14">
        <v>4</v>
      </c>
      <c r="D5">
        <v>3</v>
      </c>
    </row>
    <row r="6" spans="1:4" x14ac:dyDescent="0.25">
      <c r="A6" s="8" t="s">
        <v>125</v>
      </c>
      <c r="B6">
        <v>8</v>
      </c>
      <c r="C6" s="14">
        <v>6</v>
      </c>
      <c r="D6">
        <v>5</v>
      </c>
    </row>
    <row r="7" spans="1:4" x14ac:dyDescent="0.25">
      <c r="A7" s="8" t="s">
        <v>126</v>
      </c>
      <c r="B7">
        <v>2</v>
      </c>
      <c r="C7" s="14">
        <v>3</v>
      </c>
      <c r="D7">
        <v>2</v>
      </c>
    </row>
    <row r="8" spans="1:4" x14ac:dyDescent="0.25">
      <c r="A8" s="8" t="s">
        <v>127</v>
      </c>
      <c r="B8">
        <v>9</v>
      </c>
      <c r="C8" s="14">
        <v>8</v>
      </c>
      <c r="D8">
        <v>9</v>
      </c>
    </row>
    <row r="9" spans="1:4" x14ac:dyDescent="0.25">
      <c r="A9" s="8" t="s">
        <v>128</v>
      </c>
      <c r="B9">
        <v>6</v>
      </c>
      <c r="C9" s="14">
        <v>4</v>
      </c>
      <c r="D9">
        <v>6</v>
      </c>
    </row>
    <row r="10" spans="1:4" x14ac:dyDescent="0.25">
      <c r="A10" s="8" t="s">
        <v>132</v>
      </c>
      <c r="B10">
        <v>6</v>
      </c>
      <c r="C10" s="14">
        <v>9</v>
      </c>
      <c r="D10">
        <v>4</v>
      </c>
    </row>
    <row r="11" spans="1:4" x14ac:dyDescent="0.25">
      <c r="A11" s="8" t="s">
        <v>133</v>
      </c>
      <c r="B11">
        <v>7</v>
      </c>
      <c r="C11" s="14">
        <v>2</v>
      </c>
      <c r="D11">
        <v>8</v>
      </c>
    </row>
    <row r="13" spans="1:4" x14ac:dyDescent="0.25">
      <c r="A13" s="40" t="s">
        <v>46</v>
      </c>
      <c r="B13" s="40" t="s">
        <v>129</v>
      </c>
      <c r="C13" s="40" t="s">
        <v>130</v>
      </c>
      <c r="D13" s="40" t="s">
        <v>131</v>
      </c>
    </row>
    <row r="14" spans="1:4" x14ac:dyDescent="0.25">
      <c r="A14" s="8" t="s">
        <v>121</v>
      </c>
      <c r="B14" s="8">
        <v>7</v>
      </c>
      <c r="C14" s="14">
        <v>8</v>
      </c>
      <c r="D14" s="8">
        <v>9</v>
      </c>
    </row>
    <row r="15" spans="1:4" x14ac:dyDescent="0.25">
      <c r="A15" s="8" t="s">
        <v>122</v>
      </c>
      <c r="B15" s="8">
        <v>9</v>
      </c>
      <c r="C15" s="14">
        <v>6</v>
      </c>
      <c r="D15" s="8">
        <v>5</v>
      </c>
    </row>
    <row r="16" spans="1:4" x14ac:dyDescent="0.25">
      <c r="A16" s="8" t="s">
        <v>123</v>
      </c>
      <c r="B16" s="8">
        <v>4</v>
      </c>
      <c r="C16" s="14">
        <v>4</v>
      </c>
      <c r="D16" s="8">
        <v>6</v>
      </c>
    </row>
    <row r="17" spans="1:4" x14ac:dyDescent="0.25">
      <c r="A17" s="8" t="s">
        <v>124</v>
      </c>
      <c r="B17" s="8">
        <v>4</v>
      </c>
      <c r="C17" s="14">
        <v>4</v>
      </c>
      <c r="D17" s="8">
        <v>3</v>
      </c>
    </row>
    <row r="18" spans="1:4" x14ac:dyDescent="0.25">
      <c r="A18" s="8" t="s">
        <v>125</v>
      </c>
      <c r="B18" s="8">
        <v>8</v>
      </c>
      <c r="C18" s="14">
        <v>6</v>
      </c>
      <c r="D18" s="8">
        <v>5</v>
      </c>
    </row>
    <row r="19" spans="1:4" x14ac:dyDescent="0.25">
      <c r="A19" s="8" t="s">
        <v>126</v>
      </c>
      <c r="B19" s="8">
        <v>2</v>
      </c>
      <c r="C19" s="14">
        <v>3</v>
      </c>
      <c r="D19" s="8">
        <v>2</v>
      </c>
    </row>
    <row r="20" spans="1:4" x14ac:dyDescent="0.25">
      <c r="A20" s="8" t="s">
        <v>127</v>
      </c>
      <c r="B20" s="8">
        <v>9</v>
      </c>
      <c r="C20" s="14">
        <v>8</v>
      </c>
      <c r="D20" s="8">
        <v>9</v>
      </c>
    </row>
    <row r="21" spans="1:4" x14ac:dyDescent="0.25">
      <c r="A21" s="8" t="s">
        <v>128</v>
      </c>
      <c r="B21" s="8">
        <v>6</v>
      </c>
      <c r="C21" s="14">
        <v>4</v>
      </c>
      <c r="D21" s="8">
        <v>6</v>
      </c>
    </row>
    <row r="22" spans="1:4" x14ac:dyDescent="0.25">
      <c r="A22" s="8" t="s">
        <v>132</v>
      </c>
      <c r="B22" s="8">
        <v>6</v>
      </c>
      <c r="C22" s="14">
        <v>9</v>
      </c>
      <c r="D22" s="8">
        <v>4</v>
      </c>
    </row>
    <row r="23" spans="1:4" x14ac:dyDescent="0.25">
      <c r="A23" s="8" t="s">
        <v>133</v>
      </c>
      <c r="B23" s="8">
        <v>7</v>
      </c>
      <c r="C23" s="14">
        <v>2</v>
      </c>
      <c r="D23" s="8">
        <v>8</v>
      </c>
    </row>
  </sheetData>
  <conditionalFormatting sqref="B2:B11">
    <cfRule type="cellIs" dxfId="12" priority="11" operator="lessThan">
      <formula>5</formula>
    </cfRule>
  </conditionalFormatting>
  <conditionalFormatting sqref="C2:C11">
    <cfRule type="cellIs" dxfId="11" priority="10" operator="greaterThanOrEqual">
      <formula>8</formula>
    </cfRule>
  </conditionalFormatting>
  <conditionalFormatting sqref="D2:D11">
    <cfRule type="top10" dxfId="10" priority="9" percent="1" rank="10"/>
  </conditionalFormatting>
  <conditionalFormatting sqref="B14:B23">
    <cfRule type="cellIs" dxfId="9" priority="4" operator="greaterThanOrEqual">
      <formula>8</formula>
    </cfRule>
    <cfRule type="cellIs" dxfId="8" priority="5" operator="lessThan">
      <formula>5</formula>
    </cfRule>
  </conditionalFormatting>
  <conditionalFormatting sqref="C14:C23">
    <cfRule type="iconSet" priority="2">
      <iconSet iconSet="4RedToBlack">
        <cfvo type="percent" val="0"/>
        <cfvo type="percent" val="25"/>
        <cfvo type="percent" val="50"/>
        <cfvo type="percent" val="75"/>
      </iconSet>
    </cfRule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{9033F56A-0388-4CBC-8351-4E9AE2684E58}</x14:id>
        </ext>
      </extLst>
    </cfRule>
  </conditionalFormatting>
  <conditionalFormatting sqref="A14:A23">
    <cfRule type="expression" dxfId="7" priority="1">
      <formula>$D14&lt;5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033F56A-0388-4CBC-8351-4E9AE2684E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C14:C23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zoomScale="170" zoomScaleNormal="170" workbookViewId="0">
      <selection activeCell="A26" sqref="A26:XFD34"/>
    </sheetView>
  </sheetViews>
  <sheetFormatPr baseColWidth="10" defaultRowHeight="15" x14ac:dyDescent="0.25"/>
  <cols>
    <col min="1" max="1" width="20.140625" customWidth="1"/>
    <col min="7" max="7" width="12.85546875" customWidth="1"/>
  </cols>
  <sheetData>
    <row r="1" spans="1:7" s="44" customFormat="1" ht="30" x14ac:dyDescent="0.25">
      <c r="A1" s="45" t="s">
        <v>46</v>
      </c>
      <c r="B1" s="45" t="s">
        <v>129</v>
      </c>
      <c r="C1" s="45" t="s">
        <v>130</v>
      </c>
      <c r="D1" s="45" t="s">
        <v>131</v>
      </c>
      <c r="E1" s="45" t="s">
        <v>134</v>
      </c>
      <c r="F1" s="43" t="s">
        <v>135</v>
      </c>
      <c r="G1" s="43" t="s">
        <v>136</v>
      </c>
    </row>
    <row r="2" spans="1:7" x14ac:dyDescent="0.25">
      <c r="A2" s="29" t="s">
        <v>121</v>
      </c>
      <c r="B2" s="29">
        <v>7</v>
      </c>
      <c r="C2" s="46">
        <v>8</v>
      </c>
      <c r="D2" s="29">
        <v>9</v>
      </c>
      <c r="E2" s="29">
        <f t="shared" ref="E2:E11" si="0">SUM(B2:D2)</f>
        <v>24</v>
      </c>
      <c r="F2" s="47">
        <f>AVERAGE(B2:D2)</f>
        <v>8</v>
      </c>
      <c r="G2" s="47">
        <f>SUM(B2:D2)/3</f>
        <v>8</v>
      </c>
    </row>
    <row r="3" spans="1:7" x14ac:dyDescent="0.25">
      <c r="A3" s="29" t="s">
        <v>122</v>
      </c>
      <c r="B3" s="29">
        <v>9</v>
      </c>
      <c r="C3" s="46">
        <v>6</v>
      </c>
      <c r="D3" s="29">
        <v>5</v>
      </c>
      <c r="E3" s="29">
        <f t="shared" si="0"/>
        <v>20</v>
      </c>
      <c r="F3" s="47">
        <f t="shared" ref="F3:F11" si="1">AVERAGE(B3:D3)</f>
        <v>6.666666666666667</v>
      </c>
      <c r="G3" s="47">
        <f t="shared" ref="G3:G11" si="2">SUM(B3:D3)/3</f>
        <v>6.666666666666667</v>
      </c>
    </row>
    <row r="4" spans="1:7" x14ac:dyDescent="0.25">
      <c r="A4" s="29" t="s">
        <v>123</v>
      </c>
      <c r="B4" s="29">
        <v>4</v>
      </c>
      <c r="C4" s="46">
        <v>4</v>
      </c>
      <c r="D4" s="29">
        <v>5</v>
      </c>
      <c r="E4" s="29">
        <f t="shared" si="0"/>
        <v>13</v>
      </c>
      <c r="F4" s="47">
        <f t="shared" si="1"/>
        <v>4.333333333333333</v>
      </c>
      <c r="G4" s="47">
        <f t="shared" si="2"/>
        <v>4.333333333333333</v>
      </c>
    </row>
    <row r="5" spans="1:7" x14ac:dyDescent="0.25">
      <c r="A5" s="29" t="s">
        <v>124</v>
      </c>
      <c r="B5" s="29">
        <v>4</v>
      </c>
      <c r="C5" s="46">
        <v>4</v>
      </c>
      <c r="D5" s="29">
        <v>3</v>
      </c>
      <c r="E5" s="29">
        <f t="shared" si="0"/>
        <v>11</v>
      </c>
      <c r="F5" s="47">
        <f t="shared" si="1"/>
        <v>3.6666666666666665</v>
      </c>
      <c r="G5" s="47">
        <f t="shared" si="2"/>
        <v>3.6666666666666665</v>
      </c>
    </row>
    <row r="6" spans="1:7" x14ac:dyDescent="0.25">
      <c r="A6" s="29" t="s">
        <v>125</v>
      </c>
      <c r="B6" s="29">
        <v>8</v>
      </c>
      <c r="C6" s="46">
        <v>6</v>
      </c>
      <c r="D6" s="29">
        <v>5</v>
      </c>
      <c r="E6" s="29">
        <f t="shared" si="0"/>
        <v>19</v>
      </c>
      <c r="F6" s="47">
        <f t="shared" si="1"/>
        <v>6.333333333333333</v>
      </c>
      <c r="G6" s="47">
        <f t="shared" si="2"/>
        <v>6.333333333333333</v>
      </c>
    </row>
    <row r="7" spans="1:7" x14ac:dyDescent="0.25">
      <c r="A7" s="29" t="s">
        <v>126</v>
      </c>
      <c r="B7" s="29">
        <v>2</v>
      </c>
      <c r="C7" s="46">
        <v>3</v>
      </c>
      <c r="D7" s="29">
        <v>2</v>
      </c>
      <c r="E7" s="29">
        <f t="shared" si="0"/>
        <v>7</v>
      </c>
      <c r="F7" s="47">
        <f t="shared" si="1"/>
        <v>2.3333333333333335</v>
      </c>
      <c r="G7" s="47">
        <f t="shared" si="2"/>
        <v>2.3333333333333335</v>
      </c>
    </row>
    <row r="8" spans="1:7" x14ac:dyDescent="0.25">
      <c r="A8" s="29" t="s">
        <v>127</v>
      </c>
      <c r="B8" s="29">
        <v>9</v>
      </c>
      <c r="C8" s="46">
        <v>8</v>
      </c>
      <c r="D8" s="29">
        <v>9</v>
      </c>
      <c r="E8" s="29">
        <f t="shared" si="0"/>
        <v>26</v>
      </c>
      <c r="F8" s="47">
        <f t="shared" si="1"/>
        <v>8.6666666666666661</v>
      </c>
      <c r="G8" s="47">
        <f t="shared" si="2"/>
        <v>8.6666666666666661</v>
      </c>
    </row>
    <row r="9" spans="1:7" x14ac:dyDescent="0.25">
      <c r="A9" s="29" t="s">
        <v>128</v>
      </c>
      <c r="B9" s="29">
        <v>6</v>
      </c>
      <c r="C9" s="46">
        <v>4</v>
      </c>
      <c r="D9" s="29">
        <v>6</v>
      </c>
      <c r="E9" s="29">
        <f t="shared" si="0"/>
        <v>16</v>
      </c>
      <c r="F9" s="47">
        <f t="shared" si="1"/>
        <v>5.333333333333333</v>
      </c>
      <c r="G9" s="47">
        <f t="shared" si="2"/>
        <v>5.333333333333333</v>
      </c>
    </row>
    <row r="10" spans="1:7" x14ac:dyDescent="0.25">
      <c r="A10" s="29" t="s">
        <v>132</v>
      </c>
      <c r="B10" s="29">
        <v>6</v>
      </c>
      <c r="C10" s="46">
        <v>9</v>
      </c>
      <c r="D10" s="29">
        <v>4</v>
      </c>
      <c r="E10" s="29">
        <f t="shared" si="0"/>
        <v>19</v>
      </c>
      <c r="F10" s="47">
        <f t="shared" si="1"/>
        <v>6.333333333333333</v>
      </c>
      <c r="G10" s="47">
        <f t="shared" si="2"/>
        <v>6.333333333333333</v>
      </c>
    </row>
    <row r="11" spans="1:7" x14ac:dyDescent="0.25">
      <c r="A11" s="29" t="s">
        <v>133</v>
      </c>
      <c r="B11" s="29">
        <v>7</v>
      </c>
      <c r="C11" s="46"/>
      <c r="D11" s="29">
        <v>5</v>
      </c>
      <c r="E11" s="29">
        <f t="shared" si="0"/>
        <v>12</v>
      </c>
      <c r="F11" s="47">
        <f t="shared" si="1"/>
        <v>6</v>
      </c>
      <c r="G11" s="47">
        <f t="shared" si="2"/>
        <v>4</v>
      </c>
    </row>
    <row r="14" spans="1:7" x14ac:dyDescent="0.25">
      <c r="A14" t="s">
        <v>137</v>
      </c>
      <c r="B14">
        <f>COUNT(A2:D11)</f>
        <v>29</v>
      </c>
      <c r="C14" t="s">
        <v>140</v>
      </c>
    </row>
    <row r="15" spans="1:7" x14ac:dyDescent="0.25">
      <c r="A15" t="s">
        <v>138</v>
      </c>
      <c r="B15">
        <f>COUNTA(A2:D11)</f>
        <v>39</v>
      </c>
      <c r="C15" t="s">
        <v>139</v>
      </c>
    </row>
    <row r="16" spans="1:7" x14ac:dyDescent="0.25">
      <c r="A16" t="s">
        <v>141</v>
      </c>
      <c r="B16">
        <f>COUNTBLANK(A2:D11)</f>
        <v>1</v>
      </c>
      <c r="C16" t="s">
        <v>142</v>
      </c>
    </row>
    <row r="18" spans="1:6" x14ac:dyDescent="0.25">
      <c r="A18" t="s">
        <v>143</v>
      </c>
      <c r="B18">
        <f>COUNTA(A2:D11)+COUNTBLANK(A2:D11)</f>
        <v>40</v>
      </c>
    </row>
    <row r="20" spans="1:6" x14ac:dyDescent="0.25">
      <c r="A20" t="s">
        <v>144</v>
      </c>
      <c r="B20">
        <f>COUNTIF(B2:B11,"&lt;5")</f>
        <v>3</v>
      </c>
      <c r="C20">
        <f>COUNTIF(C2:C11,"&gt;=8")</f>
        <v>3</v>
      </c>
      <c r="D20">
        <f>COUNTIF(D2:D11,"=5")</f>
        <v>4</v>
      </c>
      <c r="F20" s="48">
        <f>COUNTIF(B2:B11,"&gt;=5")+COUNTIF(F2:F11,"&gt;=5")-COUNTIFS(B2:B11,"&gt;=5",F2:F11,"&gt;=5")</f>
        <v>7</v>
      </c>
    </row>
    <row r="21" spans="1:6" x14ac:dyDescent="0.25">
      <c r="A21" t="s">
        <v>145</v>
      </c>
      <c r="B21">
        <f>COUNTIFS(B2:B11,"&gt;=5",C2:C11,"&gt;=5",D2:D11,"&gt;=5")</f>
        <v>4</v>
      </c>
    </row>
    <row r="22" spans="1:6" x14ac:dyDescent="0.25">
      <c r="B22">
        <f>COUNTIFS(B2:B11,"&lt;5",C2:C11,"&lt;5")</f>
        <v>3</v>
      </c>
    </row>
  </sheetData>
  <conditionalFormatting sqref="B2:B11">
    <cfRule type="cellIs" dxfId="6" priority="3" operator="lessThan">
      <formula>5</formula>
    </cfRule>
  </conditionalFormatting>
  <conditionalFormatting sqref="C2:C11">
    <cfRule type="cellIs" dxfId="5" priority="2" operator="greaterThanOrEqual">
      <formula>8</formula>
    </cfRule>
  </conditionalFormatting>
  <conditionalFormatting sqref="D2:D11">
    <cfRule type="top10" dxfId="4" priority="1" percent="1" rank="10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opLeftCell="A56" zoomScale="180" zoomScaleNormal="180" workbookViewId="0">
      <pane xSplit="3" ySplit="1" topLeftCell="K57" activePane="bottomRight" state="frozen"/>
      <selection activeCell="A56" sqref="A56"/>
      <selection pane="topRight" activeCell="D56" sqref="D56"/>
      <selection pane="bottomLeft" activeCell="A57" sqref="A57"/>
      <selection pane="bottomRight" activeCell="K57" sqref="K57:K60"/>
    </sheetView>
  </sheetViews>
  <sheetFormatPr baseColWidth="10" defaultRowHeight="15" x14ac:dyDescent="0.25"/>
  <cols>
    <col min="1" max="1" width="14" customWidth="1"/>
    <col min="2" max="3" width="17.7109375" customWidth="1"/>
    <col min="4" max="9" width="14.140625" customWidth="1"/>
    <col min="10" max="10" width="16.85546875" customWidth="1"/>
    <col min="11" max="29" width="14.140625" customWidth="1"/>
  </cols>
  <sheetData>
    <row r="1" spans="1:8" ht="21" x14ac:dyDescent="0.35">
      <c r="A1" s="52" t="s">
        <v>146</v>
      </c>
    </row>
    <row r="2" spans="1:8" x14ac:dyDescent="0.25">
      <c r="A2" s="86" t="s">
        <v>147</v>
      </c>
      <c r="B2" s="86"/>
      <c r="C2" s="86"/>
      <c r="D2" s="86"/>
    </row>
    <row r="3" spans="1:8" x14ac:dyDescent="0.25">
      <c r="C3" s="51" t="s">
        <v>150</v>
      </c>
      <c r="D3" s="51" t="s">
        <v>151</v>
      </c>
    </row>
    <row r="4" spans="1:8" x14ac:dyDescent="0.25">
      <c r="A4" s="23" t="s">
        <v>101</v>
      </c>
      <c r="B4" s="23" t="s">
        <v>102</v>
      </c>
      <c r="C4" s="50" t="s">
        <v>148</v>
      </c>
      <c r="D4" s="50" t="s">
        <v>149</v>
      </c>
    </row>
    <row r="5" spans="1:8" x14ac:dyDescent="0.25">
      <c r="A5" s="29" t="b">
        <v>1</v>
      </c>
      <c r="B5" s="29" t="b">
        <v>1</v>
      </c>
      <c r="C5" s="29" t="b">
        <v>1</v>
      </c>
      <c r="D5" s="29" t="b">
        <v>1</v>
      </c>
    </row>
    <row r="6" spans="1:8" x14ac:dyDescent="0.25">
      <c r="A6" s="29" t="b">
        <v>1</v>
      </c>
      <c r="B6" s="29" t="b">
        <v>0</v>
      </c>
      <c r="C6" s="29" t="b">
        <v>0</v>
      </c>
      <c r="D6" s="29" t="b">
        <v>1</v>
      </c>
    </row>
    <row r="7" spans="1:8" x14ac:dyDescent="0.25">
      <c r="A7" s="29" t="b">
        <v>0</v>
      </c>
      <c r="B7" s="29" t="b">
        <v>1</v>
      </c>
      <c r="C7" s="29" t="b">
        <v>0</v>
      </c>
      <c r="D7" s="29" t="b">
        <v>1</v>
      </c>
    </row>
    <row r="8" spans="1:8" x14ac:dyDescent="0.25">
      <c r="A8" s="29" t="b">
        <v>0</v>
      </c>
      <c r="B8" s="29" t="b">
        <v>0</v>
      </c>
      <c r="C8" s="29" t="b">
        <v>0</v>
      </c>
      <c r="D8" s="29" t="b">
        <v>0</v>
      </c>
    </row>
    <row r="11" spans="1:8" x14ac:dyDescent="0.25">
      <c r="A11" t="s">
        <v>73</v>
      </c>
      <c r="B11" t="b">
        <f>3&gt;2&gt;1</f>
        <v>1</v>
      </c>
      <c r="C11" t="b">
        <f>AND(3&gt;2,2&gt;1)</f>
        <v>1</v>
      </c>
    </row>
    <row r="12" spans="1:8" x14ac:dyDescent="0.25">
      <c r="A12" t="s">
        <v>74</v>
      </c>
      <c r="B12" t="b">
        <f>1&lt;2&lt;3</f>
        <v>0</v>
      </c>
      <c r="C12" t="b">
        <f>AND(1&lt;2,2&lt;3)</f>
        <v>1</v>
      </c>
    </row>
    <row r="15" spans="1:8" x14ac:dyDescent="0.25">
      <c r="A15" s="23" t="s">
        <v>46</v>
      </c>
      <c r="B15" s="23" t="s">
        <v>152</v>
      </c>
      <c r="C15" s="23" t="s">
        <v>153</v>
      </c>
      <c r="D15" s="23" t="s">
        <v>158</v>
      </c>
      <c r="E15" s="23" t="s">
        <v>160</v>
      </c>
      <c r="F15" s="23" t="s">
        <v>162</v>
      </c>
      <c r="G15" s="23" t="s">
        <v>164</v>
      </c>
      <c r="H15" s="23" t="s">
        <v>167</v>
      </c>
    </row>
    <row r="16" spans="1:8" x14ac:dyDescent="0.25">
      <c r="A16" t="s">
        <v>154</v>
      </c>
      <c r="B16">
        <v>165</v>
      </c>
      <c r="C16">
        <v>15</v>
      </c>
      <c r="D16" t="b">
        <f>C16&gt;=18</f>
        <v>0</v>
      </c>
      <c r="E16" t="b">
        <f>AND(C16&gt;=25,C16&lt;=65)</f>
        <v>0</v>
      </c>
      <c r="F16" t="b">
        <f>OR(B16&gt;160,C16&lt;40)</f>
        <v>1</v>
      </c>
      <c r="G16" t="b">
        <f>OR(B16&lt;170,B16&gt;190)</f>
        <v>1</v>
      </c>
      <c r="H16" t="b">
        <f>OR(B16&lt;170,AND(C16&gt;=25,C16&lt;=55))</f>
        <v>1</v>
      </c>
    </row>
    <row r="17" spans="1:8" x14ac:dyDescent="0.25">
      <c r="A17" t="s">
        <v>155</v>
      </c>
      <c r="B17">
        <v>175</v>
      </c>
      <c r="C17">
        <v>35</v>
      </c>
      <c r="D17" s="8" t="b">
        <f t="shared" ref="D17:D19" si="0">C17&gt;=18</f>
        <v>1</v>
      </c>
      <c r="E17" s="8" t="b">
        <f t="shared" ref="E17:E19" si="1">AND(C17&gt;=25,C17&lt;=65)</f>
        <v>1</v>
      </c>
      <c r="F17" s="8" t="b">
        <f t="shared" ref="F17:F19" si="2">OR(B17&gt;160,C17&lt;40)</f>
        <v>1</v>
      </c>
      <c r="G17" s="8" t="b">
        <f t="shared" ref="G17:G19" si="3">OR(B17&lt;170,B17&gt;190)</f>
        <v>0</v>
      </c>
      <c r="H17" s="8" t="b">
        <f t="shared" ref="H17:H19" si="4">OR(B17&lt;170,AND(C17&gt;=25,C17&lt;=55))</f>
        <v>1</v>
      </c>
    </row>
    <row r="18" spans="1:8" x14ac:dyDescent="0.25">
      <c r="A18" t="s">
        <v>156</v>
      </c>
      <c r="B18">
        <v>185</v>
      </c>
      <c r="C18">
        <v>55</v>
      </c>
      <c r="D18" s="8" t="b">
        <f t="shared" si="0"/>
        <v>1</v>
      </c>
      <c r="E18" s="8" t="b">
        <f t="shared" si="1"/>
        <v>1</v>
      </c>
      <c r="F18" s="8" t="b">
        <f t="shared" si="2"/>
        <v>1</v>
      </c>
      <c r="G18" s="8" t="b">
        <f t="shared" si="3"/>
        <v>0</v>
      </c>
      <c r="H18" s="8" t="b">
        <f t="shared" si="4"/>
        <v>1</v>
      </c>
    </row>
    <row r="19" spans="1:8" x14ac:dyDescent="0.25">
      <c r="A19" t="s">
        <v>157</v>
      </c>
      <c r="B19">
        <v>195</v>
      </c>
      <c r="C19">
        <v>75</v>
      </c>
      <c r="D19" s="8" t="b">
        <f t="shared" si="0"/>
        <v>1</v>
      </c>
      <c r="E19" s="8" t="b">
        <f t="shared" si="1"/>
        <v>0</v>
      </c>
      <c r="F19" s="8" t="b">
        <f t="shared" si="2"/>
        <v>1</v>
      </c>
      <c r="G19" s="8" t="b">
        <f t="shared" si="3"/>
        <v>1</v>
      </c>
      <c r="H19" s="8" t="b">
        <f t="shared" si="4"/>
        <v>0</v>
      </c>
    </row>
    <row r="22" spans="1:8" ht="30" customHeight="1" x14ac:dyDescent="0.25">
      <c r="A22" s="53" t="s">
        <v>158</v>
      </c>
      <c r="B22" s="83" t="s">
        <v>159</v>
      </c>
      <c r="C22" s="84"/>
    </row>
    <row r="23" spans="1:8" ht="30" customHeight="1" x14ac:dyDescent="0.25">
      <c r="A23" s="53" t="s">
        <v>160</v>
      </c>
      <c r="B23" s="83" t="s">
        <v>161</v>
      </c>
      <c r="C23" s="84"/>
    </row>
    <row r="24" spans="1:8" ht="30" customHeight="1" x14ac:dyDescent="0.25">
      <c r="A24" s="53" t="s">
        <v>162</v>
      </c>
      <c r="B24" s="83" t="s">
        <v>163</v>
      </c>
      <c r="C24" s="84"/>
    </row>
    <row r="25" spans="1:8" ht="30" customHeight="1" x14ac:dyDescent="0.25">
      <c r="A25" s="53" t="s">
        <v>164</v>
      </c>
      <c r="B25" s="83" t="s">
        <v>165</v>
      </c>
      <c r="C25" s="84"/>
    </row>
    <row r="26" spans="1:8" ht="30" customHeight="1" x14ac:dyDescent="0.25">
      <c r="A26" s="53" t="s">
        <v>167</v>
      </c>
      <c r="B26" s="83" t="s">
        <v>168</v>
      </c>
      <c r="C26" s="84"/>
    </row>
    <row r="27" spans="1:8" ht="30" customHeight="1" x14ac:dyDescent="0.25">
      <c r="A27" s="41"/>
      <c r="B27" s="84"/>
      <c r="C27" s="84"/>
    </row>
    <row r="28" spans="1:8" ht="30" customHeight="1" x14ac:dyDescent="0.25">
      <c r="A28" s="41"/>
      <c r="B28" s="84"/>
      <c r="C28" s="84"/>
    </row>
    <row r="29" spans="1:8" ht="30" customHeight="1" x14ac:dyDescent="0.25">
      <c r="A29" s="41"/>
      <c r="B29" s="84"/>
      <c r="C29" s="84"/>
    </row>
    <row r="30" spans="1:8" ht="30" customHeight="1" x14ac:dyDescent="0.25">
      <c r="A30" s="41"/>
      <c r="B30" s="84"/>
      <c r="C30" s="84"/>
    </row>
    <row r="31" spans="1:8" ht="30" customHeight="1" x14ac:dyDescent="0.25">
      <c r="A31" s="41"/>
      <c r="B31" s="84"/>
      <c r="C31" s="84"/>
    </row>
    <row r="35" spans="1:5" ht="30" x14ac:dyDescent="0.25">
      <c r="A35" s="45" t="s">
        <v>46</v>
      </c>
      <c r="B35" s="45" t="s">
        <v>129</v>
      </c>
      <c r="C35" s="45" t="s">
        <v>130</v>
      </c>
      <c r="D35" s="45" t="s">
        <v>131</v>
      </c>
      <c r="E35" s="42" t="s">
        <v>166</v>
      </c>
    </row>
    <row r="36" spans="1:5" x14ac:dyDescent="0.25">
      <c r="A36" s="29" t="s">
        <v>121</v>
      </c>
      <c r="B36" s="29">
        <v>7</v>
      </c>
      <c r="C36" s="46">
        <v>8</v>
      </c>
      <c r="D36" s="29">
        <v>9</v>
      </c>
      <c r="E36" s="29" t="b">
        <f>AND(B36&gt;=5,C36&gt;=5,D36&gt;=5)</f>
        <v>1</v>
      </c>
    </row>
    <row r="37" spans="1:5" x14ac:dyDescent="0.25">
      <c r="A37" s="29" t="s">
        <v>122</v>
      </c>
      <c r="B37" s="29">
        <v>9</v>
      </c>
      <c r="C37" s="46">
        <v>6</v>
      </c>
      <c r="D37" s="29">
        <v>5</v>
      </c>
      <c r="E37" s="29" t="b">
        <f t="shared" ref="E37:E45" si="5">AND(B37&gt;=5,C37&gt;=5,D37&gt;=5)</f>
        <v>1</v>
      </c>
    </row>
    <row r="38" spans="1:5" x14ac:dyDescent="0.25">
      <c r="A38" s="29" t="s">
        <v>123</v>
      </c>
      <c r="B38" s="29">
        <v>4</v>
      </c>
      <c r="C38" s="46">
        <v>4</v>
      </c>
      <c r="D38" s="29">
        <v>5</v>
      </c>
      <c r="E38" s="29" t="b">
        <f t="shared" si="5"/>
        <v>0</v>
      </c>
    </row>
    <row r="39" spans="1:5" x14ac:dyDescent="0.25">
      <c r="A39" s="29" t="s">
        <v>124</v>
      </c>
      <c r="B39" s="29">
        <v>4</v>
      </c>
      <c r="C39" s="46">
        <v>4</v>
      </c>
      <c r="D39" s="29">
        <v>3</v>
      </c>
      <c r="E39" s="29" t="b">
        <f t="shared" si="5"/>
        <v>0</v>
      </c>
    </row>
    <row r="40" spans="1:5" x14ac:dyDescent="0.25">
      <c r="A40" s="29" t="s">
        <v>125</v>
      </c>
      <c r="B40" s="29">
        <v>8</v>
      </c>
      <c r="C40" s="46">
        <v>6</v>
      </c>
      <c r="D40" s="29">
        <v>5</v>
      </c>
      <c r="E40" s="29" t="b">
        <f t="shared" si="5"/>
        <v>1</v>
      </c>
    </row>
    <row r="41" spans="1:5" x14ac:dyDescent="0.25">
      <c r="A41" s="29" t="s">
        <v>126</v>
      </c>
      <c r="B41" s="29">
        <v>2</v>
      </c>
      <c r="C41" s="46">
        <v>3</v>
      </c>
      <c r="D41" s="29">
        <v>2</v>
      </c>
      <c r="E41" s="29" t="b">
        <f t="shared" si="5"/>
        <v>0</v>
      </c>
    </row>
    <row r="42" spans="1:5" x14ac:dyDescent="0.25">
      <c r="A42" s="29" t="s">
        <v>127</v>
      </c>
      <c r="B42" s="29">
        <v>9</v>
      </c>
      <c r="C42" s="46">
        <v>8</v>
      </c>
      <c r="D42" s="29">
        <v>9</v>
      </c>
      <c r="E42" s="29" t="b">
        <f t="shared" si="5"/>
        <v>1</v>
      </c>
    </row>
    <row r="43" spans="1:5" x14ac:dyDescent="0.25">
      <c r="A43" s="29" t="s">
        <v>128</v>
      </c>
      <c r="B43" s="29">
        <v>6</v>
      </c>
      <c r="C43" s="46">
        <v>4</v>
      </c>
      <c r="D43" s="29">
        <v>6</v>
      </c>
      <c r="E43" s="29" t="b">
        <f t="shared" si="5"/>
        <v>0</v>
      </c>
    </row>
    <row r="44" spans="1:5" x14ac:dyDescent="0.25">
      <c r="A44" s="29" t="s">
        <v>132</v>
      </c>
      <c r="B44" s="29">
        <v>6</v>
      </c>
      <c r="C44" s="46">
        <v>9</v>
      </c>
      <c r="D44" s="29">
        <v>4</v>
      </c>
      <c r="E44" s="29" t="b">
        <f t="shared" si="5"/>
        <v>0</v>
      </c>
    </row>
    <row r="45" spans="1:5" x14ac:dyDescent="0.25">
      <c r="A45" s="29" t="s">
        <v>133</v>
      </c>
      <c r="B45" s="29">
        <v>7</v>
      </c>
      <c r="C45" s="46"/>
      <c r="D45" s="29">
        <v>5</v>
      </c>
      <c r="E45" s="29" t="b">
        <f t="shared" si="5"/>
        <v>0</v>
      </c>
    </row>
    <row r="50" spans="1:11" ht="21" x14ac:dyDescent="0.35">
      <c r="A50" s="52" t="s">
        <v>169</v>
      </c>
    </row>
    <row r="51" spans="1:11" x14ac:dyDescent="0.25">
      <c r="A51" t="str">
        <f>IF(3&lt;2,"HOLA","ADIOS")</f>
        <v>ADIOS</v>
      </c>
    </row>
    <row r="52" spans="1:11" x14ac:dyDescent="0.25">
      <c r="A52">
        <v>1</v>
      </c>
    </row>
    <row r="53" spans="1:11" x14ac:dyDescent="0.25">
      <c r="A53">
        <v>2</v>
      </c>
    </row>
    <row r="54" spans="1:11" x14ac:dyDescent="0.25">
      <c r="A54" t="str">
        <f>IF(A52&gt;A53,A52+A53,A51)</f>
        <v>ADIOS</v>
      </c>
    </row>
    <row r="56" spans="1:11" x14ac:dyDescent="0.25">
      <c r="A56" s="23" t="s">
        <v>46</v>
      </c>
      <c r="B56" s="23" t="s">
        <v>152</v>
      </c>
      <c r="C56" s="23" t="s">
        <v>153</v>
      </c>
      <c r="D56" s="53" t="s">
        <v>158</v>
      </c>
      <c r="E56" s="53" t="s">
        <v>160</v>
      </c>
      <c r="F56" s="53" t="s">
        <v>162</v>
      </c>
      <c r="G56" s="53" t="s">
        <v>164</v>
      </c>
      <c r="H56" s="53" t="s">
        <v>167</v>
      </c>
      <c r="I56" s="53" t="s">
        <v>174</v>
      </c>
      <c r="J56" s="53" t="s">
        <v>175</v>
      </c>
      <c r="K56" s="53" t="s">
        <v>179</v>
      </c>
    </row>
    <row r="57" spans="1:11" x14ac:dyDescent="0.25">
      <c r="A57" s="8" t="s">
        <v>154</v>
      </c>
      <c r="B57" s="8">
        <v>165</v>
      </c>
      <c r="C57" s="8">
        <v>15</v>
      </c>
      <c r="D57" t="str">
        <f>IF(C57&gt;=18,"MAYOR","MENOR")</f>
        <v>MENOR</v>
      </c>
      <c r="E57" t="str">
        <f>IF(AND(C57&gt;=16,C57&lt;=65),"LABORAL","NO LABORAL")</f>
        <v>NO LABORAL</v>
      </c>
      <c r="F57" t="str">
        <f>IF(AND(B57&gt;170,C57&lt;60),A57,"LA EDAD ES: "&amp;C57)</f>
        <v>LA EDAD ES: 15</v>
      </c>
      <c r="G57" t="str">
        <f>IF(C57&gt;40,"BALONCESTO","FÚTBOL")</f>
        <v>FÚTBOL</v>
      </c>
      <c r="H57" t="str">
        <f>IF(OR(B57&lt;170,B57&gt;190),"BALONCESTO","FÚTBOL")</f>
        <v>BALONCESTO</v>
      </c>
      <c r="I57" t="str">
        <f>IF(C57&lt;40,"BALONCESTO",IF(C57&gt;60,"FÚTBOL","BALONMANO"))</f>
        <v>BALONCESTO</v>
      </c>
      <c r="J57" t="str">
        <f>IF(B57&gt;180,"",IF(B57&lt;170,A57,"LA ALTURA ES: "&amp;B57))</f>
        <v>LUIS</v>
      </c>
      <c r="K57" t="str">
        <f>IF(AND(B57&gt;=170,B57&lt;=190),"BALONCESTO",IF(B57&gt;190,"FÚTBOL",""))</f>
        <v/>
      </c>
    </row>
    <row r="58" spans="1:11" x14ac:dyDescent="0.25">
      <c r="A58" s="8" t="s">
        <v>155</v>
      </c>
      <c r="B58" s="8">
        <v>175</v>
      </c>
      <c r="C58" s="8">
        <v>35</v>
      </c>
      <c r="D58" s="8" t="str">
        <f t="shared" ref="D58:D60" si="6">IF(C58&gt;=18,"MAYOR","MENOR")</f>
        <v>MAYOR</v>
      </c>
      <c r="E58" s="8" t="str">
        <f t="shared" ref="E58:E60" si="7">IF(AND(C58&gt;=16,C58&lt;=65),"LABORAL","NO LABORAL")</f>
        <v>LABORAL</v>
      </c>
      <c r="F58" s="8" t="str">
        <f t="shared" ref="F58:F60" si="8">IF(AND(B58&gt;170,C58&lt;60),A58,"LA EDAD ES: "&amp;C58)</f>
        <v>ANTONIO</v>
      </c>
      <c r="G58" s="30" t="str">
        <f t="shared" ref="G58:G60" si="9">IF(C58&gt;40,"BALONCESTO","FÚTBOL")</f>
        <v>FÚTBOL</v>
      </c>
      <c r="H58" s="30" t="str">
        <f t="shared" ref="H58:H60" si="10">IF(OR(B58&lt;170,B58&gt;190),"BALONCESTO","FÚTBOL")</f>
        <v>FÚTBOL</v>
      </c>
      <c r="I58" s="30" t="str">
        <f t="shared" ref="I58:I60" si="11">IF(C58&lt;40,"BALONCESTO",IF(C58&gt;60,"FÚTBOL","BALONMANO"))</f>
        <v>BALONCESTO</v>
      </c>
      <c r="J58" s="30" t="str">
        <f t="shared" ref="J58:J60" si="12">IF(B58&gt;180,"",IF(B58&lt;170,A58,"LA ALTURA ES: "&amp;B58))</f>
        <v>LA ALTURA ES: 175</v>
      </c>
      <c r="K58" s="30" t="str">
        <f t="shared" ref="K58:K60" si="13">IF(AND(B58&gt;=170,B58&lt;=190),"BALONCESTO",IF(B58&gt;190,"FÚTBOL",""))</f>
        <v>BALONCESTO</v>
      </c>
    </row>
    <row r="59" spans="1:11" x14ac:dyDescent="0.25">
      <c r="A59" s="8" t="s">
        <v>156</v>
      </c>
      <c r="B59" s="8">
        <v>185</v>
      </c>
      <c r="C59" s="8">
        <v>55</v>
      </c>
      <c r="D59" s="8" t="str">
        <f t="shared" si="6"/>
        <v>MAYOR</v>
      </c>
      <c r="E59" s="8" t="str">
        <f t="shared" si="7"/>
        <v>LABORAL</v>
      </c>
      <c r="F59" s="8" t="str">
        <f t="shared" si="8"/>
        <v>MIGUEL</v>
      </c>
      <c r="G59" s="30" t="str">
        <f t="shared" si="9"/>
        <v>BALONCESTO</v>
      </c>
      <c r="H59" s="30" t="str">
        <f t="shared" si="10"/>
        <v>FÚTBOL</v>
      </c>
      <c r="I59" s="30" t="str">
        <f t="shared" si="11"/>
        <v>BALONMANO</v>
      </c>
      <c r="J59" s="30" t="str">
        <f t="shared" si="12"/>
        <v/>
      </c>
      <c r="K59" s="30" t="str">
        <f t="shared" si="13"/>
        <v>BALONCESTO</v>
      </c>
    </row>
    <row r="60" spans="1:11" x14ac:dyDescent="0.25">
      <c r="A60" s="8" t="s">
        <v>157</v>
      </c>
      <c r="B60" s="8">
        <v>195</v>
      </c>
      <c r="C60" s="8">
        <v>75</v>
      </c>
      <c r="D60" s="8" t="str">
        <f t="shared" si="6"/>
        <v>MAYOR</v>
      </c>
      <c r="E60" s="8" t="str">
        <f t="shared" si="7"/>
        <v>NO LABORAL</v>
      </c>
      <c r="F60" s="8" t="str">
        <f t="shared" si="8"/>
        <v>LA EDAD ES: 75</v>
      </c>
      <c r="G60" s="30" t="str">
        <f t="shared" si="9"/>
        <v>BALONCESTO</v>
      </c>
      <c r="H60" s="30" t="str">
        <f t="shared" si="10"/>
        <v>BALONCESTO</v>
      </c>
      <c r="I60" s="30" t="str">
        <f t="shared" si="11"/>
        <v>FÚTBOL</v>
      </c>
      <c r="J60" s="30" t="str">
        <f t="shared" si="12"/>
        <v/>
      </c>
      <c r="K60" s="30" t="str">
        <f t="shared" si="13"/>
        <v>FÚTBOL</v>
      </c>
    </row>
    <row r="61" spans="1:11" x14ac:dyDescent="0.25">
      <c r="A61" s="8"/>
      <c r="B61" s="8"/>
      <c r="C61" s="8"/>
    </row>
    <row r="62" spans="1:11" x14ac:dyDescent="0.25">
      <c r="A62" s="8"/>
      <c r="B62" s="8"/>
      <c r="C62" s="8"/>
    </row>
    <row r="63" spans="1:11" ht="16.5" customHeight="1" x14ac:dyDescent="0.25">
      <c r="A63" s="53" t="s">
        <v>158</v>
      </c>
      <c r="B63" s="85" t="s">
        <v>170</v>
      </c>
      <c r="C63" s="85"/>
    </row>
    <row r="64" spans="1:11" x14ac:dyDescent="0.25">
      <c r="A64" s="53" t="s">
        <v>160</v>
      </c>
      <c r="B64" s="85" t="s">
        <v>171</v>
      </c>
      <c r="C64" s="85"/>
    </row>
    <row r="65" spans="1:3" x14ac:dyDescent="0.25">
      <c r="A65" s="53" t="s">
        <v>162</v>
      </c>
      <c r="B65" s="85" t="s">
        <v>172</v>
      </c>
      <c r="C65" s="85"/>
    </row>
    <row r="66" spans="1:3" x14ac:dyDescent="0.25">
      <c r="A66" s="53" t="s">
        <v>164</v>
      </c>
      <c r="B66" s="85" t="s">
        <v>173</v>
      </c>
      <c r="C66" s="85"/>
    </row>
    <row r="67" spans="1:3" x14ac:dyDescent="0.25">
      <c r="A67" s="53" t="s">
        <v>167</v>
      </c>
      <c r="B67" s="85" t="s">
        <v>176</v>
      </c>
      <c r="C67" s="85"/>
    </row>
    <row r="68" spans="1:3" x14ac:dyDescent="0.25">
      <c r="A68" s="53" t="s">
        <v>174</v>
      </c>
      <c r="B68" s="85" t="s">
        <v>177</v>
      </c>
      <c r="C68" s="85"/>
    </row>
    <row r="69" spans="1:3" x14ac:dyDescent="0.25">
      <c r="A69" s="53" t="s">
        <v>175</v>
      </c>
      <c r="B69" s="85" t="s">
        <v>178</v>
      </c>
      <c r="C69" s="85"/>
    </row>
    <row r="70" spans="1:3" ht="30.75" customHeight="1" x14ac:dyDescent="0.25">
      <c r="A70" s="53" t="s">
        <v>179</v>
      </c>
      <c r="B70" s="85" t="s">
        <v>180</v>
      </c>
      <c r="C70" s="85"/>
    </row>
  </sheetData>
  <mergeCells count="19">
    <mergeCell ref="B30:C30"/>
    <mergeCell ref="B31:C31"/>
    <mergeCell ref="B63:C63"/>
    <mergeCell ref="B26:C26"/>
    <mergeCell ref="B68:C68"/>
    <mergeCell ref="B69:C69"/>
    <mergeCell ref="B70:C70"/>
    <mergeCell ref="A2:D2"/>
    <mergeCell ref="B22:C22"/>
    <mergeCell ref="B23:C23"/>
    <mergeCell ref="B24:C24"/>
    <mergeCell ref="B25:C25"/>
    <mergeCell ref="B64:C64"/>
    <mergeCell ref="B65:C65"/>
    <mergeCell ref="B66:C66"/>
    <mergeCell ref="B67:C67"/>
    <mergeCell ref="B27:C27"/>
    <mergeCell ref="B28:C28"/>
    <mergeCell ref="B29:C29"/>
  </mergeCells>
  <conditionalFormatting sqref="B36:B45">
    <cfRule type="cellIs" dxfId="3" priority="4" operator="lessThan">
      <formula>5</formula>
    </cfRule>
  </conditionalFormatting>
  <conditionalFormatting sqref="C36:C45">
    <cfRule type="cellIs" dxfId="2" priority="3" operator="greaterThanOrEqual">
      <formula>8</formula>
    </cfRule>
  </conditionalFormatting>
  <conditionalFormatting sqref="D36:D45">
    <cfRule type="top10" dxfId="1" priority="2" percent="1" rank="10"/>
  </conditionalFormatting>
  <conditionalFormatting sqref="A36:A45">
    <cfRule type="expression" dxfId="0" priority="1">
      <formula>AND($B36&gt;=5,$C36&gt;=5,$D36&gt;=5)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Gráficos</vt:lpstr>
      </vt:variant>
      <vt:variant>
        <vt:i4>1</vt:i4>
      </vt:variant>
    </vt:vector>
  </HeadingPairs>
  <TitlesOfParts>
    <vt:vector size="17" baseType="lpstr">
      <vt:lpstr>FORMATOS</vt:lpstr>
      <vt:lpstr>NÚMEROS</vt:lpstr>
      <vt:lpstr>FÓRMULAS</vt:lpstr>
      <vt:lpstr>CAPITALIZACIÓN SIMPLE</vt:lpstr>
      <vt:lpstr>DESCUENTO COMERCIAL</vt:lpstr>
      <vt:lpstr>CAPITALIZACIÓN COMPUESTA</vt:lpstr>
      <vt:lpstr>FORMATO CONDICIONAL</vt:lpstr>
      <vt:lpstr>FUNCIONES BÁSICAS</vt:lpstr>
      <vt:lpstr>FUNCIONES LÓGICAS</vt:lpstr>
      <vt:lpstr>VARIOS</vt:lpstr>
      <vt:lpstr>RENTAS</vt:lpstr>
      <vt:lpstr>EJERCICIOS DE RENTAS</vt:lpstr>
      <vt:lpstr>FUNCIONES DE TEXTO</vt:lpstr>
      <vt:lpstr>FUNCIONES DE FECHA</vt:lpstr>
      <vt:lpstr>DATOS</vt:lpstr>
      <vt:lpstr>PRÉSTAMO FRANCÉS</vt:lpstr>
      <vt:lpstr>Gráfico1</vt:lpstr>
    </vt:vector>
  </TitlesOfParts>
  <Company>IES San Clemente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Cecasacle</dc:creator>
  <cp:lastModifiedBy>Cecasacle</cp:lastModifiedBy>
  <cp:lastPrinted>2013-09-05T06:52:25Z</cp:lastPrinted>
  <dcterms:created xsi:type="dcterms:W3CDTF">2013-09-03T06:52:26Z</dcterms:created>
  <dcterms:modified xsi:type="dcterms:W3CDTF">2013-09-06T12:59:03Z</dcterms:modified>
</cp:coreProperties>
</file>